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ata PPID\Mingguan - Waduk\WADUK 2020\6_Juni\"/>
    </mc:Choice>
  </mc:AlternateContent>
  <bookViews>
    <workbookView xWindow="0" yWindow="0" windowWidth="28800" windowHeight="12435"/>
  </bookViews>
  <sheets>
    <sheet name="UTAMA" sheetId="1" r:id="rId1"/>
  </sheets>
  <externalReferences>
    <externalReference r:id="rId2"/>
    <externalReference r:id="rId3"/>
  </externalReferences>
  <definedNames>
    <definedName name="_xlnm.Print_Area" localSheetId="0">UTAMA!$B$2:$L$55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444" i="1" l="1"/>
  <c r="AR443" i="1"/>
  <c r="AR442" i="1"/>
  <c r="AR441" i="1"/>
  <c r="AR440" i="1"/>
  <c r="AR439" i="1"/>
  <c r="AR438" i="1"/>
  <c r="AR437" i="1"/>
  <c r="AR436" i="1"/>
  <c r="AR435" i="1"/>
  <c r="AR434" i="1"/>
  <c r="AR433" i="1"/>
  <c r="AR432" i="1"/>
  <c r="AR431" i="1"/>
  <c r="AR430" i="1"/>
  <c r="AR429" i="1"/>
  <c r="AR428" i="1"/>
  <c r="AR427" i="1"/>
  <c r="AR426" i="1"/>
  <c r="AR425" i="1"/>
  <c r="AR424" i="1"/>
  <c r="AR423" i="1"/>
  <c r="AR422" i="1"/>
  <c r="AR421" i="1"/>
  <c r="AR420" i="1"/>
  <c r="AR419" i="1"/>
  <c r="AR418" i="1"/>
  <c r="AR417" i="1"/>
  <c r="AR416" i="1"/>
  <c r="AR415" i="1"/>
  <c r="AR414" i="1"/>
  <c r="AR413" i="1"/>
  <c r="AR412" i="1"/>
  <c r="AR411" i="1"/>
  <c r="AR410" i="1"/>
  <c r="AR409" i="1"/>
  <c r="AR408" i="1"/>
  <c r="AR407" i="1"/>
  <c r="AR406" i="1"/>
  <c r="AR405" i="1"/>
  <c r="AR404" i="1"/>
  <c r="AR403" i="1"/>
  <c r="AR402" i="1"/>
  <c r="AR401" i="1"/>
  <c r="AR400" i="1"/>
  <c r="AR399" i="1"/>
  <c r="AR398" i="1"/>
  <c r="AR397" i="1"/>
  <c r="AR396" i="1"/>
  <c r="AR395" i="1"/>
  <c r="AR394" i="1"/>
  <c r="AR393" i="1"/>
  <c r="AR392" i="1"/>
  <c r="AR391" i="1"/>
  <c r="AR390" i="1"/>
  <c r="AR389" i="1"/>
  <c r="AR388" i="1"/>
  <c r="AR387" i="1"/>
  <c r="AR386" i="1"/>
  <c r="AR385" i="1"/>
  <c r="AR384" i="1"/>
  <c r="AR383" i="1"/>
  <c r="AR382" i="1"/>
  <c r="AR381" i="1"/>
  <c r="AR380" i="1"/>
  <c r="AR379" i="1"/>
  <c r="AR378" i="1"/>
  <c r="AR377" i="1"/>
  <c r="AR376" i="1"/>
  <c r="AR375" i="1"/>
  <c r="AR374" i="1"/>
  <c r="AR373" i="1"/>
  <c r="AR372" i="1"/>
  <c r="AR371" i="1"/>
  <c r="AR370" i="1"/>
  <c r="AR369" i="1"/>
  <c r="AR368" i="1"/>
  <c r="AR367" i="1"/>
  <c r="AR366" i="1"/>
  <c r="AR365" i="1"/>
  <c r="AR364" i="1"/>
  <c r="AR363" i="1"/>
  <c r="AR362" i="1"/>
  <c r="AR361" i="1"/>
  <c r="AR360" i="1"/>
  <c r="AR359" i="1"/>
  <c r="AR358" i="1"/>
  <c r="AR357" i="1"/>
  <c r="AR356" i="1"/>
  <c r="E356" i="1"/>
  <c r="AR355" i="1"/>
  <c r="J355" i="1"/>
  <c r="H355" i="1"/>
  <c r="AR354" i="1"/>
  <c r="J354" i="1"/>
  <c r="AR353" i="1"/>
  <c r="J353" i="1"/>
  <c r="H353" i="1"/>
  <c r="F353" i="1"/>
  <c r="AR352" i="1"/>
  <c r="AR351" i="1"/>
  <c r="B351" i="1"/>
  <c r="AR350" i="1"/>
  <c r="AR349" i="1"/>
  <c r="AR348" i="1"/>
  <c r="B348" i="1"/>
  <c r="AR347" i="1"/>
  <c r="AR346" i="1"/>
  <c r="AR345" i="1"/>
  <c r="AR344" i="1"/>
  <c r="AR343" i="1"/>
  <c r="AR342" i="1"/>
  <c r="AR341" i="1"/>
  <c r="L341" i="1"/>
  <c r="AR340" i="1"/>
  <c r="AR339" i="1"/>
  <c r="AR338" i="1"/>
  <c r="AR337" i="1"/>
  <c r="B337" i="1"/>
  <c r="B338" i="1" s="1"/>
  <c r="B339" i="1" s="1"/>
  <c r="B340" i="1" s="1"/>
  <c r="B341" i="1" s="1"/>
  <c r="B342" i="1" s="1"/>
  <c r="B343" i="1" s="1"/>
  <c r="B344" i="1" s="1"/>
  <c r="B345" i="1" s="1"/>
  <c r="B346" i="1" s="1"/>
  <c r="AR336" i="1"/>
  <c r="AR335" i="1"/>
  <c r="AR334" i="1"/>
  <c r="AR333" i="1"/>
  <c r="AR332" i="1"/>
  <c r="AR331" i="1"/>
  <c r="AR330" i="1"/>
  <c r="AR329" i="1"/>
  <c r="B329" i="1"/>
  <c r="B330" i="1" s="1"/>
  <c r="B331" i="1" s="1"/>
  <c r="B332" i="1" s="1"/>
  <c r="B333" i="1" s="1"/>
  <c r="B334" i="1" s="1"/>
  <c r="B335" i="1" s="1"/>
  <c r="AR328" i="1"/>
  <c r="AR327" i="1"/>
  <c r="AR326" i="1"/>
  <c r="AR325" i="1"/>
  <c r="AR324" i="1"/>
  <c r="AR323" i="1"/>
  <c r="AR322" i="1"/>
  <c r="B322" i="1"/>
  <c r="B323" i="1" s="1"/>
  <c r="B324" i="1" s="1"/>
  <c r="B325" i="1" s="1"/>
  <c r="B326" i="1" s="1"/>
  <c r="B327" i="1" s="1"/>
  <c r="AR321" i="1"/>
  <c r="B321" i="1"/>
  <c r="AR320" i="1"/>
  <c r="N320" i="1"/>
  <c r="AR319" i="1"/>
  <c r="B319" i="1"/>
  <c r="B320" i="1" s="1"/>
  <c r="AR318" i="1"/>
  <c r="AR317" i="1"/>
  <c r="AR316" i="1"/>
  <c r="AR315" i="1"/>
  <c r="AR314" i="1"/>
  <c r="B314" i="1"/>
  <c r="B315" i="1" s="1"/>
  <c r="B316" i="1" s="1"/>
  <c r="B317" i="1" s="1"/>
  <c r="AR313" i="1"/>
  <c r="AR312" i="1"/>
  <c r="AR311" i="1"/>
  <c r="AR310" i="1"/>
  <c r="AR309" i="1"/>
  <c r="AR308" i="1"/>
  <c r="AR307" i="1"/>
  <c r="AR306" i="1"/>
  <c r="J304" i="1"/>
  <c r="J303" i="1"/>
  <c r="H303" i="1"/>
  <c r="F303" i="1"/>
  <c r="AR302" i="1"/>
  <c r="AR301" i="1"/>
  <c r="B301" i="1"/>
  <c r="AR300" i="1"/>
  <c r="AR299" i="1"/>
  <c r="AR298" i="1"/>
  <c r="AR297" i="1"/>
  <c r="AR296" i="1"/>
  <c r="AR295" i="1"/>
  <c r="AR294" i="1"/>
  <c r="AR293" i="1"/>
  <c r="AR292" i="1"/>
  <c r="AR291" i="1"/>
  <c r="AR290" i="1"/>
  <c r="AR289" i="1"/>
  <c r="AR288" i="1"/>
  <c r="AR287" i="1"/>
  <c r="AR286" i="1"/>
  <c r="AR285" i="1"/>
  <c r="AR284" i="1"/>
  <c r="AR283" i="1"/>
  <c r="AR282" i="1"/>
  <c r="AR281" i="1"/>
  <c r="B281" i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AR280" i="1"/>
  <c r="AR279" i="1"/>
  <c r="AR278" i="1"/>
  <c r="AR277" i="1"/>
  <c r="AR276" i="1"/>
  <c r="AR275" i="1"/>
  <c r="AR274" i="1"/>
  <c r="AR273" i="1"/>
  <c r="AR272" i="1"/>
  <c r="AR271" i="1"/>
  <c r="AR270" i="1"/>
  <c r="AR269" i="1"/>
  <c r="AR268" i="1"/>
  <c r="AR267" i="1"/>
  <c r="AR266" i="1"/>
  <c r="AR265" i="1"/>
  <c r="B265" i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AR264" i="1"/>
  <c r="B264" i="1"/>
  <c r="AR263" i="1"/>
  <c r="B263" i="1"/>
  <c r="AR262" i="1"/>
  <c r="AR261" i="1"/>
  <c r="AR260" i="1"/>
  <c r="AR259" i="1"/>
  <c r="AR258" i="1"/>
  <c r="AR257" i="1"/>
  <c r="AR256" i="1"/>
  <c r="J254" i="1"/>
  <c r="J253" i="1"/>
  <c r="J255" i="1" s="1"/>
  <c r="H253" i="1"/>
  <c r="F253" i="1"/>
  <c r="E256" i="1" s="1"/>
  <c r="AR252" i="1"/>
  <c r="AR251" i="1"/>
  <c r="B251" i="1"/>
  <c r="AR250" i="1"/>
  <c r="AR249" i="1"/>
  <c r="AR248" i="1"/>
  <c r="AR247" i="1"/>
  <c r="AR246" i="1"/>
  <c r="AR245" i="1"/>
  <c r="AR244" i="1"/>
  <c r="AR243" i="1"/>
  <c r="AR242" i="1"/>
  <c r="AR241" i="1"/>
  <c r="AR240" i="1"/>
  <c r="AR239" i="1"/>
  <c r="AR238" i="1"/>
  <c r="AR237" i="1"/>
  <c r="AR236" i="1"/>
  <c r="AR235" i="1"/>
  <c r="AR234" i="1"/>
  <c r="AR233" i="1"/>
  <c r="AR232" i="1"/>
  <c r="AR231" i="1"/>
  <c r="AR230" i="1"/>
  <c r="AR229" i="1"/>
  <c r="AR228" i="1"/>
  <c r="AR227" i="1"/>
  <c r="AR226" i="1"/>
  <c r="AR225" i="1"/>
  <c r="AR224" i="1"/>
  <c r="AR223" i="1"/>
  <c r="AR222" i="1"/>
  <c r="AR221" i="1"/>
  <c r="AR220" i="1"/>
  <c r="AR219" i="1"/>
  <c r="AR218" i="1"/>
  <c r="AR217" i="1"/>
  <c r="AR216" i="1"/>
  <c r="AR215" i="1"/>
  <c r="AR214" i="1"/>
  <c r="B214" i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AR213" i="1"/>
  <c r="AR212" i="1"/>
  <c r="AR211" i="1"/>
  <c r="AR210" i="1"/>
  <c r="AR209" i="1"/>
  <c r="AR208" i="1"/>
  <c r="AR207" i="1"/>
  <c r="AR206" i="1"/>
  <c r="K204" i="1"/>
  <c r="K203" i="1"/>
  <c r="J203" i="1"/>
  <c r="H203" i="1"/>
  <c r="H205" i="1" s="1"/>
  <c r="F203" i="1"/>
  <c r="E206" i="1" s="1"/>
  <c r="AR202" i="1"/>
  <c r="AR201" i="1"/>
  <c r="B201" i="1"/>
  <c r="AR200" i="1"/>
  <c r="AR199" i="1"/>
  <c r="AR198" i="1"/>
  <c r="AR197" i="1"/>
  <c r="AR196" i="1"/>
  <c r="AR195" i="1"/>
  <c r="B195" i="1"/>
  <c r="B196" i="1" s="1"/>
  <c r="B197" i="1" s="1"/>
  <c r="B198" i="1" s="1"/>
  <c r="AR194" i="1"/>
  <c r="AR193" i="1"/>
  <c r="AR192" i="1"/>
  <c r="AR191" i="1"/>
  <c r="AR190" i="1"/>
  <c r="AR189" i="1"/>
  <c r="AR188" i="1"/>
  <c r="AR187" i="1"/>
  <c r="AR186" i="1"/>
  <c r="AR185" i="1"/>
  <c r="B185" i="1"/>
  <c r="B186" i="1" s="1"/>
  <c r="B187" i="1" s="1"/>
  <c r="B188" i="1" s="1"/>
  <c r="B189" i="1" s="1"/>
  <c r="B190" i="1" s="1"/>
  <c r="B191" i="1" s="1"/>
  <c r="B192" i="1" s="1"/>
  <c r="B193" i="1" s="1"/>
  <c r="AR184" i="1"/>
  <c r="B184" i="1"/>
  <c r="AR183" i="1"/>
  <c r="AR182" i="1"/>
  <c r="AR181" i="1"/>
  <c r="AR180" i="1"/>
  <c r="AR179" i="1"/>
  <c r="AR178" i="1"/>
  <c r="AR177" i="1"/>
  <c r="AR176" i="1"/>
  <c r="AR175" i="1"/>
  <c r="AR174" i="1"/>
  <c r="AR173" i="1"/>
  <c r="AR172" i="1"/>
  <c r="AR171" i="1"/>
  <c r="AR170" i="1"/>
  <c r="AR169" i="1"/>
  <c r="AR168" i="1"/>
  <c r="AR167" i="1"/>
  <c r="AR166" i="1"/>
  <c r="AR165" i="1"/>
  <c r="AR164" i="1"/>
  <c r="AR163" i="1"/>
  <c r="B163" i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AR162" i="1"/>
  <c r="AR161" i="1"/>
  <c r="AR160" i="1"/>
  <c r="AR159" i="1"/>
  <c r="AR158" i="1"/>
  <c r="AR157" i="1"/>
  <c r="AR156" i="1"/>
  <c r="J155" i="1"/>
  <c r="J153" i="1"/>
  <c r="H153" i="1"/>
  <c r="H155" i="1" s="1"/>
  <c r="F153" i="1"/>
  <c r="E156" i="1" s="1"/>
  <c r="AR152" i="1"/>
  <c r="AR151" i="1"/>
  <c r="B151" i="1"/>
  <c r="AR150" i="1"/>
  <c r="AR149" i="1"/>
  <c r="K149" i="1"/>
  <c r="AR148" i="1"/>
  <c r="K148" i="1"/>
  <c r="AR147" i="1"/>
  <c r="AR146" i="1"/>
  <c r="K146" i="1"/>
  <c r="AR145" i="1"/>
  <c r="K145" i="1"/>
  <c r="AR144" i="1"/>
  <c r="K144" i="1"/>
  <c r="AR143" i="1"/>
  <c r="K143" i="1"/>
  <c r="AR142" i="1"/>
  <c r="AR141" i="1"/>
  <c r="K141" i="1"/>
  <c r="AR140" i="1"/>
  <c r="K140" i="1"/>
  <c r="AR139" i="1"/>
  <c r="K139" i="1"/>
  <c r="AR138" i="1"/>
  <c r="AR137" i="1"/>
  <c r="K137" i="1"/>
  <c r="AR136" i="1"/>
  <c r="AR135" i="1"/>
  <c r="K135" i="1"/>
  <c r="AR134" i="1"/>
  <c r="AR133" i="1"/>
  <c r="AR132" i="1"/>
  <c r="AR131" i="1"/>
  <c r="K131" i="1"/>
  <c r="AR130" i="1"/>
  <c r="K130" i="1"/>
  <c r="AR129" i="1"/>
  <c r="K129" i="1"/>
  <c r="AR128" i="1"/>
  <c r="AR127" i="1"/>
  <c r="K127" i="1"/>
  <c r="AR126" i="1"/>
  <c r="K126" i="1"/>
  <c r="AR125" i="1"/>
  <c r="K125" i="1"/>
  <c r="AR124" i="1"/>
  <c r="K124" i="1"/>
  <c r="AR123" i="1"/>
  <c r="K123" i="1"/>
  <c r="AR122" i="1"/>
  <c r="K122" i="1"/>
  <c r="AR121" i="1"/>
  <c r="K121" i="1"/>
  <c r="AR120" i="1"/>
  <c r="K120" i="1"/>
  <c r="AR119" i="1"/>
  <c r="K119" i="1"/>
  <c r="B119" i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AR118" i="1"/>
  <c r="K118" i="1"/>
  <c r="B118" i="1"/>
  <c r="AR117" i="1"/>
  <c r="K117" i="1"/>
  <c r="AR116" i="1"/>
  <c r="K116" i="1"/>
  <c r="AR115" i="1"/>
  <c r="K115" i="1"/>
  <c r="AR114" i="1"/>
  <c r="K114" i="1"/>
  <c r="AR113" i="1"/>
  <c r="K113" i="1"/>
  <c r="B113" i="1"/>
  <c r="B114" i="1" s="1"/>
  <c r="B115" i="1" s="1"/>
  <c r="AR112" i="1"/>
  <c r="K112" i="1"/>
  <c r="AR111" i="1"/>
  <c r="AR110" i="1"/>
  <c r="AR109" i="1"/>
  <c r="AR108" i="1"/>
  <c r="AR107" i="1"/>
  <c r="AR106" i="1"/>
  <c r="J103" i="1"/>
  <c r="J104" i="1" s="1"/>
  <c r="H103" i="1"/>
  <c r="H105" i="1" s="1"/>
  <c r="F103" i="1"/>
  <c r="E106" i="1" s="1"/>
  <c r="AR102" i="1"/>
  <c r="AR101" i="1"/>
  <c r="B101" i="1"/>
  <c r="AR100" i="1"/>
  <c r="AR99" i="1"/>
  <c r="K99" i="1"/>
  <c r="AR98" i="1"/>
  <c r="K98" i="1"/>
  <c r="AR97" i="1"/>
  <c r="K97" i="1"/>
  <c r="AR96" i="1"/>
  <c r="AR95" i="1"/>
  <c r="K95" i="1"/>
  <c r="AR94" i="1"/>
  <c r="K94" i="1"/>
  <c r="AR93" i="1"/>
  <c r="K93" i="1"/>
  <c r="AR92" i="1"/>
  <c r="AR91" i="1"/>
  <c r="K91" i="1"/>
  <c r="AR90" i="1"/>
  <c r="K90" i="1"/>
  <c r="AR89" i="1"/>
  <c r="AR88" i="1"/>
  <c r="AR87" i="1"/>
  <c r="K87" i="1"/>
  <c r="AR86" i="1"/>
  <c r="AR85" i="1"/>
  <c r="K85" i="1"/>
  <c r="AR84" i="1"/>
  <c r="AR83" i="1"/>
  <c r="AR82" i="1"/>
  <c r="AR81" i="1"/>
  <c r="K81" i="1"/>
  <c r="AR80" i="1"/>
  <c r="K80" i="1"/>
  <c r="AR79" i="1"/>
  <c r="K79" i="1"/>
  <c r="AR78" i="1"/>
  <c r="AR77" i="1"/>
  <c r="K77" i="1"/>
  <c r="AR76" i="1"/>
  <c r="K76" i="1"/>
  <c r="AR75" i="1"/>
  <c r="K75" i="1"/>
  <c r="AR74" i="1"/>
  <c r="K74" i="1"/>
  <c r="AR73" i="1"/>
  <c r="K73" i="1"/>
  <c r="AR72" i="1"/>
  <c r="K72" i="1"/>
  <c r="AR71" i="1"/>
  <c r="K71" i="1"/>
  <c r="AR70" i="1"/>
  <c r="K70" i="1"/>
  <c r="AR69" i="1"/>
  <c r="K69" i="1"/>
  <c r="AR68" i="1"/>
  <c r="K68" i="1"/>
  <c r="AR67" i="1"/>
  <c r="K67" i="1"/>
  <c r="AS66" i="1"/>
  <c r="AR66" i="1"/>
  <c r="AQ66" i="1"/>
  <c r="AQ67" i="1" s="1"/>
  <c r="AM66" i="1"/>
  <c r="B66" i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AS65" i="1"/>
  <c r="AR65" i="1"/>
  <c r="AQ65" i="1"/>
  <c r="K65" i="1"/>
  <c r="B65" i="1"/>
  <c r="K64" i="1"/>
  <c r="B64" i="1"/>
  <c r="AX62" i="1"/>
  <c r="K62" i="1"/>
  <c r="BB58" i="1"/>
  <c r="AM45" i="1" s="1"/>
  <c r="AM44" i="1" s="1"/>
  <c r="BA58" i="1"/>
  <c r="AW58" i="1"/>
  <c r="AV58" i="1"/>
  <c r="BC57" i="1"/>
  <c r="BC58" i="1" s="1"/>
  <c r="AN45" i="1" s="1"/>
  <c r="AN44" i="1" s="1"/>
  <c r="AN40" i="1" s="1"/>
  <c r="BB57" i="1"/>
  <c r="BA57" i="1"/>
  <c r="AZ57" i="1"/>
  <c r="AZ58" i="1" s="1"/>
  <c r="AK45" i="1" s="1"/>
  <c r="AK44" i="1" s="1"/>
  <c r="AY57" i="1"/>
  <c r="AY58" i="1" s="1"/>
  <c r="AJ45" i="1" s="1"/>
  <c r="AJ44" i="1" s="1"/>
  <c r="AX57" i="1"/>
  <c r="AX58" i="1" s="1"/>
  <c r="AI45" i="1" s="1"/>
  <c r="AI44" i="1" s="1"/>
  <c r="AW57" i="1"/>
  <c r="AV57" i="1"/>
  <c r="AU57" i="1"/>
  <c r="AU58" i="1" s="1"/>
  <c r="AF45" i="1" s="1"/>
  <c r="AF44" i="1" s="1"/>
  <c r="AT57" i="1"/>
  <c r="AT58" i="1" s="1"/>
  <c r="AE45" i="1" s="1"/>
  <c r="AE44" i="1" s="1"/>
  <c r="AS57" i="1"/>
  <c r="AS58" i="1" s="1"/>
  <c r="AD45" i="1" s="1"/>
  <c r="AD44" i="1" s="1"/>
  <c r="AR57" i="1"/>
  <c r="AR58" i="1" s="1"/>
  <c r="AC45" i="1" s="1"/>
  <c r="E55" i="1"/>
  <c r="E54" i="1"/>
  <c r="J53" i="1"/>
  <c r="BC52" i="1"/>
  <c r="AZ52" i="1"/>
  <c r="AK43" i="1" s="1"/>
  <c r="AY52" i="1"/>
  <c r="AJ43" i="1" s="1"/>
  <c r="AU52" i="1"/>
  <c r="AF43" i="1" s="1"/>
  <c r="AT52" i="1"/>
  <c r="AE43" i="1" s="1"/>
  <c r="J52" i="1"/>
  <c r="I54" i="1" s="1"/>
  <c r="H52" i="1"/>
  <c r="F52" i="1"/>
  <c r="G54" i="1" s="1"/>
  <c r="BC51" i="1"/>
  <c r="BB51" i="1"/>
  <c r="BB52" i="1" s="1"/>
  <c r="AM43" i="1" s="1"/>
  <c r="BA51" i="1"/>
  <c r="BA52" i="1" s="1"/>
  <c r="AL43" i="1" s="1"/>
  <c r="AZ51" i="1"/>
  <c r="AY51" i="1"/>
  <c r="AX51" i="1"/>
  <c r="AX52" i="1" s="1"/>
  <c r="AI43" i="1" s="1"/>
  <c r="AW51" i="1"/>
  <c r="AW52" i="1" s="1"/>
  <c r="AV51" i="1"/>
  <c r="AV52" i="1" s="1"/>
  <c r="AG43" i="1" s="1"/>
  <c r="AU51" i="1"/>
  <c r="AT51" i="1"/>
  <c r="AS51" i="1"/>
  <c r="AS52" i="1" s="1"/>
  <c r="AD43" i="1" s="1"/>
  <c r="AR51" i="1"/>
  <c r="AR52" i="1" s="1"/>
  <c r="AC43" i="1" s="1"/>
  <c r="L51" i="1"/>
  <c r="L50" i="1"/>
  <c r="B50" i="1"/>
  <c r="AP49" i="1"/>
  <c r="L49" i="1"/>
  <c r="L48" i="1"/>
  <c r="L47" i="1"/>
  <c r="B47" i="1"/>
  <c r="L46" i="1"/>
  <c r="AL45" i="1"/>
  <c r="AL44" i="1" s="1"/>
  <c r="AH45" i="1"/>
  <c r="AH44" i="1" s="1"/>
  <c r="AG45" i="1"/>
  <c r="AG44" i="1" s="1"/>
  <c r="L45" i="1"/>
  <c r="Z44" i="1"/>
  <c r="Y44" i="1"/>
  <c r="X44" i="1"/>
  <c r="W44" i="1"/>
  <c r="V44" i="1"/>
  <c r="U44" i="1"/>
  <c r="T44" i="1"/>
  <c r="S44" i="1"/>
  <c r="R44" i="1"/>
  <c r="Q44" i="1"/>
  <c r="P44" i="1"/>
  <c r="O44" i="1"/>
  <c r="L44" i="1"/>
  <c r="AN43" i="1"/>
  <c r="AN41" i="1" s="1"/>
  <c r="AH43" i="1"/>
  <c r="AH41" i="1" s="1"/>
  <c r="L43" i="1"/>
  <c r="Z42" i="1"/>
  <c r="Y42" i="1"/>
  <c r="X42" i="1"/>
  <c r="W42" i="1"/>
  <c r="V42" i="1"/>
  <c r="U42" i="1"/>
  <c r="T42" i="1"/>
  <c r="S42" i="1"/>
  <c r="R42" i="1"/>
  <c r="Q42" i="1"/>
  <c r="P42" i="1"/>
  <c r="O42" i="1"/>
  <c r="L42" i="1"/>
  <c r="Z41" i="1"/>
  <c r="Y41" i="1"/>
  <c r="X41" i="1"/>
  <c r="W41" i="1"/>
  <c r="V41" i="1"/>
  <c r="U41" i="1"/>
  <c r="T41" i="1"/>
  <c r="S41" i="1"/>
  <c r="R41" i="1"/>
  <c r="Q41" i="1"/>
  <c r="P41" i="1"/>
  <c r="O41" i="1"/>
  <c r="L41" i="1"/>
  <c r="AH40" i="1"/>
  <c r="Z40" i="1"/>
  <c r="Y40" i="1"/>
  <c r="X40" i="1"/>
  <c r="W40" i="1"/>
  <c r="V40" i="1"/>
  <c r="U40" i="1"/>
  <c r="T40" i="1"/>
  <c r="S40" i="1"/>
  <c r="R40" i="1"/>
  <c r="Q40" i="1"/>
  <c r="P40" i="1"/>
  <c r="O40" i="1"/>
  <c r="L40" i="1"/>
  <c r="Z39" i="1"/>
  <c r="Y39" i="1"/>
  <c r="X39" i="1"/>
  <c r="W39" i="1"/>
  <c r="V39" i="1"/>
  <c r="U39" i="1"/>
  <c r="T39" i="1"/>
  <c r="S39" i="1"/>
  <c r="R39" i="1"/>
  <c r="Q39" i="1"/>
  <c r="P39" i="1"/>
  <c r="O39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2" i="1"/>
  <c r="L21" i="1"/>
  <c r="L20" i="1"/>
  <c r="L19" i="1"/>
  <c r="L18" i="1"/>
  <c r="L17" i="1"/>
  <c r="B17" i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L16" i="1"/>
  <c r="L15" i="1"/>
  <c r="B15" i="1"/>
  <c r="B16" i="1" s="1"/>
  <c r="L14" i="1"/>
  <c r="L13" i="1"/>
  <c r="B13" i="1"/>
  <c r="B14" i="1" s="1"/>
  <c r="L12" i="1"/>
  <c r="B12" i="1"/>
  <c r="L11" i="1"/>
  <c r="AD39" i="1" l="1"/>
  <c r="AD42" i="1"/>
  <c r="AD40" i="1"/>
  <c r="AD41" i="1"/>
  <c r="AL40" i="1"/>
  <c r="AL42" i="1"/>
  <c r="AL41" i="1"/>
  <c r="AL39" i="1"/>
  <c r="AJ42" i="1"/>
  <c r="AJ39" i="1"/>
  <c r="AJ40" i="1"/>
  <c r="AJ41" i="1"/>
  <c r="AC42" i="1"/>
  <c r="AC40" i="1"/>
  <c r="AC41" i="1"/>
  <c r="AC39" i="1"/>
  <c r="AG42" i="1"/>
  <c r="AG40" i="1"/>
  <c r="AG39" i="1"/>
  <c r="AG41" i="1"/>
  <c r="AF40" i="1"/>
  <c r="AF41" i="1"/>
  <c r="AF42" i="1"/>
  <c r="AF39" i="1"/>
  <c r="AI41" i="1"/>
  <c r="AI39" i="1"/>
  <c r="AI42" i="1"/>
  <c r="AI40" i="1"/>
  <c r="AM41" i="1"/>
  <c r="AM39" i="1"/>
  <c r="AM42" i="1"/>
  <c r="AM40" i="1"/>
  <c r="AK42" i="1"/>
  <c r="AK40" i="1"/>
  <c r="AK41" i="1"/>
  <c r="AK39" i="1"/>
  <c r="AS67" i="1"/>
  <c r="AQ68" i="1"/>
  <c r="AC44" i="1"/>
  <c r="AP57" i="1" s="1"/>
  <c r="AT60" i="1"/>
  <c r="AE41" i="1"/>
  <c r="AE39" i="1"/>
  <c r="AH42" i="1"/>
  <c r="J105" i="1"/>
  <c r="AH39" i="1"/>
  <c r="AN39" i="1"/>
  <c r="AE40" i="1"/>
  <c r="AN42" i="1"/>
  <c r="J154" i="1"/>
  <c r="J204" i="1"/>
  <c r="J205" i="1"/>
  <c r="AE42" i="1"/>
  <c r="H255" i="1"/>
  <c r="E306" i="1"/>
  <c r="J305" i="1"/>
  <c r="H305" i="1"/>
  <c r="AS444" i="1"/>
  <c r="AQ69" i="1" l="1"/>
  <c r="AS68" i="1"/>
  <c r="AP52" i="1"/>
  <c r="AQ70" i="1" l="1"/>
  <c r="AS69" i="1"/>
  <c r="AQ71" i="1" l="1"/>
  <c r="AS70" i="1"/>
  <c r="AS71" i="1" l="1"/>
  <c r="AQ72" i="1"/>
  <c r="AQ73" i="1" l="1"/>
  <c r="AS72" i="1"/>
  <c r="AQ74" i="1" l="1"/>
  <c r="AS73" i="1"/>
  <c r="AS74" i="1" l="1"/>
  <c r="AQ75" i="1"/>
  <c r="AS75" i="1" l="1"/>
  <c r="AQ76" i="1"/>
  <c r="AQ77" i="1" l="1"/>
  <c r="AS76" i="1"/>
  <c r="AQ78" i="1" l="1"/>
  <c r="AS77" i="1"/>
  <c r="AQ79" i="1" l="1"/>
  <c r="AS78" i="1"/>
  <c r="AS79" i="1" l="1"/>
  <c r="AQ80" i="1"/>
  <c r="AS80" i="1" l="1"/>
  <c r="AQ81" i="1"/>
  <c r="AQ82" i="1" l="1"/>
  <c r="AS81" i="1"/>
  <c r="AQ83" i="1" l="1"/>
  <c r="AS82" i="1"/>
  <c r="AQ84" i="1" l="1"/>
  <c r="AS83" i="1"/>
  <c r="AQ85" i="1" l="1"/>
  <c r="AS84" i="1"/>
  <c r="AQ86" i="1" l="1"/>
  <c r="AS85" i="1"/>
  <c r="AQ87" i="1" l="1"/>
  <c r="AS86" i="1"/>
  <c r="AQ88" i="1" l="1"/>
  <c r="AS87" i="1"/>
  <c r="AS88" i="1" l="1"/>
  <c r="AQ89" i="1"/>
  <c r="AS89" i="1" l="1"/>
  <c r="AQ90" i="1"/>
  <c r="AS90" i="1" l="1"/>
  <c r="AQ91" i="1"/>
  <c r="AS91" i="1" l="1"/>
  <c r="AQ92" i="1"/>
  <c r="AQ93" i="1" l="1"/>
  <c r="AS92" i="1"/>
  <c r="AS93" i="1" l="1"/>
  <c r="AQ94" i="1"/>
  <c r="AS94" i="1" l="1"/>
  <c r="AQ95" i="1"/>
  <c r="AS95" i="1" l="1"/>
  <c r="AQ96" i="1"/>
  <c r="AS96" i="1" l="1"/>
  <c r="AQ97" i="1"/>
  <c r="AQ98" i="1" l="1"/>
  <c r="AS97" i="1"/>
  <c r="AQ99" i="1" l="1"/>
  <c r="AS98" i="1"/>
  <c r="AQ100" i="1" l="1"/>
  <c r="AS99" i="1"/>
  <c r="AQ101" i="1" l="1"/>
  <c r="AS100" i="1"/>
  <c r="AS101" i="1" l="1"/>
  <c r="AQ102" i="1"/>
  <c r="AQ106" i="1" l="1"/>
  <c r="AS102" i="1"/>
  <c r="AS106" i="1" l="1"/>
  <c r="AQ107" i="1"/>
  <c r="AQ108" i="1" l="1"/>
  <c r="AS107" i="1"/>
  <c r="AS108" i="1" l="1"/>
  <c r="AQ109" i="1"/>
  <c r="AQ110" i="1" l="1"/>
  <c r="AS109" i="1"/>
  <c r="AS110" i="1" l="1"/>
  <c r="AQ111" i="1"/>
  <c r="AS111" i="1" l="1"/>
  <c r="AQ112" i="1"/>
  <c r="AQ113" i="1" l="1"/>
  <c r="AS112" i="1"/>
  <c r="AQ114" i="1" l="1"/>
  <c r="AS113" i="1"/>
  <c r="AQ115" i="1" l="1"/>
  <c r="AS114" i="1"/>
  <c r="AS115" i="1" l="1"/>
  <c r="AQ116" i="1"/>
  <c r="AS116" i="1" l="1"/>
  <c r="AQ117" i="1"/>
  <c r="AS117" i="1" l="1"/>
  <c r="AQ118" i="1"/>
  <c r="AQ119" i="1" l="1"/>
  <c r="AS118" i="1"/>
  <c r="AS119" i="1" l="1"/>
  <c r="AQ120" i="1"/>
  <c r="AQ121" i="1" l="1"/>
  <c r="AS120" i="1"/>
  <c r="AS121" i="1" l="1"/>
  <c r="AQ122" i="1"/>
  <c r="AQ123" i="1" l="1"/>
  <c r="AS122" i="1"/>
  <c r="AQ124" i="1" l="1"/>
  <c r="AS123" i="1"/>
  <c r="AQ125" i="1" l="1"/>
  <c r="AS124" i="1"/>
  <c r="AS125" i="1" l="1"/>
  <c r="AQ126" i="1"/>
  <c r="AQ127" i="1" l="1"/>
  <c r="AS126" i="1"/>
  <c r="AQ128" i="1" l="1"/>
  <c r="AS127" i="1"/>
  <c r="AQ129" i="1" l="1"/>
  <c r="AS128" i="1"/>
  <c r="AQ130" i="1" l="1"/>
  <c r="AS129" i="1"/>
  <c r="AS130" i="1" l="1"/>
  <c r="AQ131" i="1"/>
  <c r="AQ132" i="1" l="1"/>
  <c r="AS131" i="1"/>
  <c r="AQ133" i="1" l="1"/>
  <c r="AS132" i="1"/>
  <c r="AQ134" i="1" l="1"/>
  <c r="AS133" i="1"/>
  <c r="AQ135" i="1" l="1"/>
  <c r="AS134" i="1"/>
  <c r="AQ136" i="1" l="1"/>
  <c r="AS135" i="1"/>
  <c r="AQ137" i="1" l="1"/>
  <c r="AS136" i="1"/>
  <c r="AQ138" i="1" l="1"/>
  <c r="AS137" i="1"/>
  <c r="AQ139" i="1" l="1"/>
  <c r="AS138" i="1"/>
  <c r="AS139" i="1" l="1"/>
  <c r="AQ140" i="1"/>
  <c r="AQ141" i="1" l="1"/>
  <c r="AS140" i="1"/>
  <c r="AQ142" i="1" l="1"/>
  <c r="AS141" i="1"/>
  <c r="AS142" i="1" l="1"/>
  <c r="AQ143" i="1"/>
  <c r="AS143" i="1" l="1"/>
  <c r="AQ144" i="1"/>
  <c r="AS144" i="1" l="1"/>
  <c r="AQ145" i="1"/>
  <c r="AQ146" i="1" l="1"/>
  <c r="AS145" i="1"/>
  <c r="AQ147" i="1" l="1"/>
  <c r="AS146" i="1"/>
  <c r="AS147" i="1" l="1"/>
  <c r="AQ148" i="1"/>
  <c r="AS148" i="1" l="1"/>
  <c r="AQ149" i="1"/>
  <c r="AQ150" i="1" l="1"/>
  <c r="AS149" i="1"/>
  <c r="AQ151" i="1" l="1"/>
  <c r="AS150" i="1"/>
  <c r="AS151" i="1" l="1"/>
  <c r="AQ152" i="1"/>
  <c r="AQ156" i="1" l="1"/>
  <c r="AS152" i="1"/>
  <c r="AQ157" i="1" l="1"/>
  <c r="AS156" i="1"/>
  <c r="AS157" i="1" l="1"/>
  <c r="AQ158" i="1"/>
  <c r="AQ159" i="1" l="1"/>
  <c r="AS158" i="1"/>
  <c r="AS159" i="1" l="1"/>
  <c r="AQ160" i="1"/>
  <c r="AQ161" i="1" l="1"/>
  <c r="AS160" i="1"/>
  <c r="AS161" i="1" l="1"/>
  <c r="AQ162" i="1"/>
  <c r="AS162" i="1" l="1"/>
  <c r="AQ163" i="1"/>
  <c r="AQ164" i="1" l="1"/>
  <c r="AS163" i="1"/>
  <c r="AS164" i="1" l="1"/>
  <c r="AQ165" i="1"/>
  <c r="AQ166" i="1" l="1"/>
  <c r="AS165" i="1"/>
  <c r="AS166" i="1" l="1"/>
  <c r="AQ167" i="1"/>
  <c r="AQ168" i="1" l="1"/>
  <c r="AS167" i="1"/>
  <c r="AS168" i="1" l="1"/>
  <c r="AQ169" i="1"/>
  <c r="AQ170" i="1" l="1"/>
  <c r="AS169" i="1"/>
  <c r="AS170" i="1" l="1"/>
  <c r="AQ171" i="1"/>
  <c r="AQ172" i="1" l="1"/>
  <c r="AS171" i="1"/>
  <c r="AS172" i="1" l="1"/>
  <c r="AQ173" i="1"/>
  <c r="AQ174" i="1" l="1"/>
  <c r="AS173" i="1"/>
  <c r="AS174" i="1" l="1"/>
  <c r="AQ175" i="1"/>
  <c r="AQ176" i="1" l="1"/>
  <c r="AS175" i="1"/>
  <c r="AS176" i="1" l="1"/>
  <c r="AQ177" i="1"/>
  <c r="AQ178" i="1" l="1"/>
  <c r="AS177" i="1"/>
  <c r="AS178" i="1" l="1"/>
  <c r="AQ179" i="1"/>
  <c r="AQ180" i="1" l="1"/>
  <c r="AS179" i="1"/>
  <c r="AS180" i="1" l="1"/>
  <c r="AQ181" i="1"/>
  <c r="AQ182" i="1" l="1"/>
  <c r="AS181" i="1"/>
  <c r="AQ183" i="1" l="1"/>
  <c r="AS182" i="1"/>
  <c r="AS183" i="1" l="1"/>
  <c r="AQ184" i="1"/>
  <c r="AS184" i="1" l="1"/>
  <c r="AQ185" i="1"/>
  <c r="AS185" i="1" l="1"/>
  <c r="AQ186" i="1"/>
  <c r="AS186" i="1" l="1"/>
  <c r="AQ187" i="1"/>
  <c r="AS187" i="1" l="1"/>
  <c r="AQ188" i="1"/>
  <c r="AS188" i="1" l="1"/>
  <c r="AQ189" i="1"/>
  <c r="AS189" i="1" l="1"/>
  <c r="AQ190" i="1"/>
  <c r="AS190" i="1" l="1"/>
  <c r="AQ191" i="1"/>
  <c r="AS191" i="1" l="1"/>
  <c r="AQ192" i="1"/>
  <c r="AS192" i="1" l="1"/>
  <c r="AQ193" i="1"/>
  <c r="AS193" i="1" l="1"/>
  <c r="AQ194" i="1"/>
  <c r="AS194" i="1" l="1"/>
  <c r="AQ195" i="1"/>
  <c r="AS195" i="1" l="1"/>
  <c r="AQ196" i="1"/>
  <c r="AQ197" i="1" l="1"/>
  <c r="AS196" i="1"/>
  <c r="AS197" i="1" l="1"/>
  <c r="AQ198" i="1"/>
  <c r="AQ199" i="1" l="1"/>
  <c r="AS198" i="1"/>
  <c r="AQ200" i="1" l="1"/>
  <c r="AS199" i="1"/>
  <c r="AQ201" i="1" l="1"/>
  <c r="AS200" i="1"/>
  <c r="AQ202" i="1" l="1"/>
  <c r="AS201" i="1"/>
  <c r="AS202" i="1" l="1"/>
  <c r="AQ206" i="1"/>
  <c r="AQ207" i="1" l="1"/>
  <c r="AS206" i="1"/>
  <c r="AQ208" i="1" l="1"/>
  <c r="AS207" i="1"/>
  <c r="AS208" i="1" l="1"/>
  <c r="AQ209" i="1"/>
  <c r="AS209" i="1" l="1"/>
  <c r="AQ210" i="1"/>
  <c r="AQ211" i="1" l="1"/>
  <c r="AS210" i="1"/>
  <c r="AQ212" i="1" l="1"/>
  <c r="AS211" i="1"/>
  <c r="AS212" i="1" l="1"/>
  <c r="AQ213" i="1"/>
  <c r="AS213" i="1" l="1"/>
  <c r="AQ214" i="1"/>
  <c r="AS214" i="1" l="1"/>
  <c r="AQ215" i="1"/>
  <c r="AS215" i="1" l="1"/>
  <c r="AQ216" i="1"/>
  <c r="AS216" i="1" l="1"/>
  <c r="AQ217" i="1"/>
  <c r="AS217" i="1" l="1"/>
  <c r="AQ218" i="1"/>
  <c r="AS218" i="1" l="1"/>
  <c r="AQ219" i="1"/>
  <c r="AS219" i="1" l="1"/>
  <c r="AQ220" i="1"/>
  <c r="AS220" i="1" l="1"/>
  <c r="AQ221" i="1"/>
  <c r="AS221" i="1" l="1"/>
  <c r="AQ222" i="1"/>
  <c r="AS222" i="1" l="1"/>
  <c r="AQ223" i="1"/>
  <c r="AS223" i="1" l="1"/>
  <c r="AQ224" i="1"/>
  <c r="AS224" i="1" l="1"/>
  <c r="AQ225" i="1"/>
  <c r="AS225" i="1" l="1"/>
  <c r="AQ226" i="1"/>
  <c r="AS226" i="1" l="1"/>
  <c r="AQ227" i="1"/>
  <c r="AS227" i="1" l="1"/>
  <c r="AQ228" i="1"/>
  <c r="AS228" i="1" l="1"/>
  <c r="AQ229" i="1"/>
  <c r="AS229" i="1" l="1"/>
  <c r="AQ230" i="1"/>
  <c r="AS230" i="1" l="1"/>
  <c r="AQ231" i="1"/>
  <c r="AS231" i="1" l="1"/>
  <c r="AQ232" i="1"/>
  <c r="AS232" i="1" l="1"/>
  <c r="AQ233" i="1"/>
  <c r="AS233" i="1" l="1"/>
  <c r="AQ234" i="1"/>
  <c r="AS234" i="1" l="1"/>
  <c r="AQ235" i="1"/>
  <c r="AS235" i="1" l="1"/>
  <c r="AQ236" i="1"/>
  <c r="AS236" i="1" l="1"/>
  <c r="AQ237" i="1"/>
  <c r="AS237" i="1" l="1"/>
  <c r="AQ238" i="1"/>
  <c r="AS238" i="1" l="1"/>
  <c r="AQ239" i="1"/>
  <c r="AS239" i="1" l="1"/>
  <c r="AQ240" i="1"/>
  <c r="AS240" i="1" l="1"/>
  <c r="AQ241" i="1"/>
  <c r="AS241" i="1" l="1"/>
  <c r="AQ242" i="1"/>
  <c r="AS242" i="1" l="1"/>
  <c r="AQ243" i="1"/>
  <c r="AS243" i="1" l="1"/>
  <c r="AQ244" i="1"/>
  <c r="AS244" i="1" l="1"/>
  <c r="AQ245" i="1"/>
  <c r="AS245" i="1" l="1"/>
  <c r="AQ246" i="1"/>
  <c r="AS246" i="1" l="1"/>
  <c r="AQ247" i="1"/>
  <c r="AS247" i="1" l="1"/>
  <c r="AQ248" i="1"/>
  <c r="AS248" i="1" l="1"/>
  <c r="AQ249" i="1"/>
  <c r="AQ250" i="1" l="1"/>
  <c r="AS249" i="1"/>
  <c r="AQ251" i="1" l="1"/>
  <c r="AS250" i="1"/>
  <c r="AQ252" i="1" l="1"/>
  <c r="AS251" i="1"/>
  <c r="AS252" i="1" l="1"/>
  <c r="AQ256" i="1"/>
  <c r="AQ257" i="1" l="1"/>
  <c r="AS256" i="1"/>
  <c r="AQ258" i="1" l="1"/>
  <c r="AS257" i="1"/>
  <c r="AS258" i="1" l="1"/>
  <c r="AQ259" i="1"/>
  <c r="AQ260" i="1" l="1"/>
  <c r="AS259" i="1"/>
  <c r="AS260" i="1" l="1"/>
  <c r="AQ261" i="1"/>
  <c r="AS261" i="1" l="1"/>
  <c r="AQ262" i="1"/>
  <c r="AS262" i="1" l="1"/>
  <c r="AQ263" i="1"/>
  <c r="AS263" i="1" l="1"/>
  <c r="AQ264" i="1"/>
  <c r="AS264" i="1" l="1"/>
  <c r="AQ265" i="1"/>
  <c r="AS265" i="1" l="1"/>
  <c r="AQ266" i="1"/>
  <c r="AS266" i="1" l="1"/>
  <c r="AQ267" i="1"/>
  <c r="AS267" i="1" l="1"/>
  <c r="AQ268" i="1"/>
  <c r="AS268" i="1" l="1"/>
  <c r="AQ269" i="1"/>
  <c r="AS269" i="1" l="1"/>
  <c r="AQ270" i="1"/>
  <c r="AS270" i="1" l="1"/>
  <c r="AQ271" i="1"/>
  <c r="AS271" i="1" l="1"/>
  <c r="AQ272" i="1"/>
  <c r="AS272" i="1" l="1"/>
  <c r="AQ273" i="1"/>
  <c r="AS273" i="1" l="1"/>
  <c r="AQ274" i="1"/>
  <c r="AS274" i="1" l="1"/>
  <c r="AQ275" i="1"/>
  <c r="AS275" i="1" l="1"/>
  <c r="AQ276" i="1"/>
  <c r="AS276" i="1" l="1"/>
  <c r="AQ277" i="1"/>
  <c r="AS277" i="1" l="1"/>
  <c r="AQ278" i="1"/>
  <c r="AS278" i="1" l="1"/>
  <c r="AQ279" i="1"/>
  <c r="AS279" i="1" l="1"/>
  <c r="AQ280" i="1"/>
  <c r="AS280" i="1" l="1"/>
  <c r="AQ281" i="1"/>
  <c r="AS281" i="1" l="1"/>
  <c r="AQ282" i="1"/>
  <c r="AQ283" i="1" l="1"/>
  <c r="AS282" i="1"/>
  <c r="AQ284" i="1" l="1"/>
  <c r="AS283" i="1"/>
  <c r="AQ285" i="1" l="1"/>
  <c r="AS284" i="1"/>
  <c r="AS285" i="1" l="1"/>
  <c r="AQ286" i="1"/>
  <c r="AQ287" i="1" l="1"/>
  <c r="AS286" i="1"/>
  <c r="AQ288" i="1" l="1"/>
  <c r="AS287" i="1"/>
  <c r="AQ289" i="1" l="1"/>
  <c r="AS288" i="1"/>
  <c r="AS289" i="1" l="1"/>
  <c r="AQ290" i="1"/>
  <c r="AQ291" i="1" l="1"/>
  <c r="AS290" i="1"/>
  <c r="AQ292" i="1" l="1"/>
  <c r="AS291" i="1"/>
  <c r="AQ293" i="1" l="1"/>
  <c r="AS292" i="1"/>
  <c r="AS293" i="1" l="1"/>
  <c r="AQ294" i="1"/>
  <c r="AQ295" i="1" l="1"/>
  <c r="AS294" i="1"/>
  <c r="AQ296" i="1" l="1"/>
  <c r="AS295" i="1"/>
  <c r="AQ297" i="1" l="1"/>
  <c r="AS296" i="1"/>
  <c r="AS297" i="1" l="1"/>
  <c r="AQ298" i="1"/>
  <c r="AQ299" i="1" l="1"/>
  <c r="AS298" i="1"/>
  <c r="AQ300" i="1" l="1"/>
  <c r="AS299" i="1"/>
  <c r="AQ301" i="1" l="1"/>
  <c r="AS300" i="1"/>
  <c r="AQ302" i="1" l="1"/>
  <c r="AS301" i="1"/>
  <c r="AQ306" i="1" l="1"/>
  <c r="AS302" i="1"/>
  <c r="AQ307" i="1" l="1"/>
  <c r="AS306" i="1"/>
  <c r="AS307" i="1" l="1"/>
  <c r="AQ308" i="1"/>
  <c r="AQ309" i="1" l="1"/>
  <c r="AS308" i="1"/>
  <c r="AS309" i="1" l="1"/>
  <c r="AQ310" i="1"/>
  <c r="AQ311" i="1" l="1"/>
  <c r="AS310" i="1"/>
  <c r="AQ312" i="1" l="1"/>
  <c r="AS311" i="1"/>
  <c r="AS312" i="1" l="1"/>
  <c r="AQ313" i="1"/>
  <c r="AS313" i="1" l="1"/>
  <c r="AQ314" i="1"/>
  <c r="AS314" i="1" l="1"/>
  <c r="AQ315" i="1"/>
  <c r="AS315" i="1" l="1"/>
  <c r="AQ316" i="1"/>
  <c r="AS316" i="1" l="1"/>
  <c r="AQ317" i="1"/>
  <c r="AS317" i="1" l="1"/>
  <c r="AQ318" i="1"/>
  <c r="AQ319" i="1" l="1"/>
  <c r="AS318" i="1"/>
  <c r="AQ320" i="1" l="1"/>
  <c r="AS319" i="1"/>
  <c r="AS320" i="1" l="1"/>
  <c r="AQ321" i="1"/>
  <c r="AS321" i="1" l="1"/>
  <c r="AQ322" i="1"/>
  <c r="AS322" i="1" l="1"/>
  <c r="AQ323" i="1"/>
  <c r="AS323" i="1" l="1"/>
  <c r="AQ324" i="1"/>
  <c r="AS324" i="1" l="1"/>
  <c r="AQ325" i="1"/>
  <c r="AS325" i="1" l="1"/>
  <c r="AQ326" i="1"/>
  <c r="AS326" i="1" l="1"/>
  <c r="AQ327" i="1"/>
  <c r="AS327" i="1" l="1"/>
  <c r="AQ328" i="1"/>
  <c r="AQ329" i="1" l="1"/>
  <c r="AS328" i="1"/>
  <c r="AQ330" i="1" l="1"/>
  <c r="AS329" i="1"/>
  <c r="AS330" i="1" l="1"/>
  <c r="AQ331" i="1"/>
  <c r="AQ332" i="1" l="1"/>
  <c r="AS331" i="1"/>
  <c r="AQ333" i="1" l="1"/>
  <c r="AS332" i="1"/>
  <c r="AQ334" i="1" l="1"/>
  <c r="AS333" i="1"/>
  <c r="AS334" i="1" l="1"/>
  <c r="AQ335" i="1"/>
  <c r="AQ336" i="1" l="1"/>
  <c r="AS335" i="1"/>
  <c r="AQ337" i="1" l="1"/>
  <c r="AS336" i="1"/>
  <c r="AQ338" i="1" l="1"/>
  <c r="AS337" i="1"/>
  <c r="AQ339" i="1" l="1"/>
  <c r="AS338" i="1"/>
  <c r="AQ340" i="1" l="1"/>
  <c r="AS339" i="1"/>
  <c r="AQ341" i="1" l="1"/>
  <c r="AS340" i="1"/>
  <c r="AQ342" i="1" l="1"/>
  <c r="AS341" i="1"/>
  <c r="AQ343" i="1" l="1"/>
  <c r="AS342" i="1"/>
  <c r="AS343" i="1" l="1"/>
  <c r="AQ344" i="1"/>
  <c r="AQ345" i="1" l="1"/>
  <c r="AS344" i="1"/>
  <c r="AQ346" i="1" l="1"/>
  <c r="AS345" i="1"/>
  <c r="AQ347" i="1" l="1"/>
  <c r="AS346" i="1"/>
  <c r="AQ348" i="1" l="1"/>
  <c r="AS347" i="1"/>
  <c r="AQ349" i="1" l="1"/>
  <c r="AS348" i="1"/>
  <c r="AS349" i="1" l="1"/>
  <c r="AQ350" i="1"/>
  <c r="AS350" i="1" l="1"/>
  <c r="AQ351" i="1"/>
  <c r="AQ352" i="1" l="1"/>
  <c r="AS351" i="1"/>
  <c r="AQ353" i="1" l="1"/>
  <c r="AS352" i="1"/>
  <c r="AS353" i="1" l="1"/>
  <c r="AQ354" i="1"/>
  <c r="AS354" i="1" l="1"/>
  <c r="AQ355" i="1"/>
  <c r="AQ356" i="1" l="1"/>
  <c r="AS355" i="1"/>
  <c r="AQ357" i="1" l="1"/>
  <c r="AS356" i="1"/>
  <c r="AS357" i="1" l="1"/>
  <c r="AQ358" i="1"/>
  <c r="AQ359" i="1" l="1"/>
  <c r="AS358" i="1"/>
  <c r="AQ360" i="1" l="1"/>
  <c r="AS359" i="1"/>
  <c r="AQ361" i="1" l="1"/>
  <c r="AS360" i="1"/>
  <c r="AS361" i="1" l="1"/>
  <c r="AQ362" i="1"/>
  <c r="AQ363" i="1" l="1"/>
  <c r="AS362" i="1"/>
  <c r="AQ364" i="1" l="1"/>
  <c r="AS363" i="1"/>
  <c r="AQ365" i="1" l="1"/>
  <c r="AS364" i="1"/>
  <c r="AS365" i="1" l="1"/>
  <c r="AQ366" i="1"/>
  <c r="AQ367" i="1" l="1"/>
  <c r="AS366" i="1"/>
  <c r="AQ368" i="1" l="1"/>
  <c r="AS367" i="1"/>
  <c r="AQ369" i="1" l="1"/>
  <c r="AS368" i="1"/>
  <c r="AS369" i="1" l="1"/>
  <c r="AQ370" i="1"/>
  <c r="AQ371" i="1" l="1"/>
  <c r="AS370" i="1"/>
  <c r="AQ372" i="1" l="1"/>
  <c r="AS371" i="1"/>
  <c r="AQ373" i="1" l="1"/>
  <c r="AS372" i="1"/>
  <c r="AS373" i="1" l="1"/>
  <c r="AQ374" i="1"/>
  <c r="AQ375" i="1" l="1"/>
  <c r="AS374" i="1"/>
  <c r="AQ376" i="1" l="1"/>
  <c r="AS375" i="1"/>
  <c r="AQ377" i="1" l="1"/>
  <c r="AS376" i="1"/>
  <c r="AS377" i="1" l="1"/>
  <c r="AQ378" i="1"/>
  <c r="AQ379" i="1" l="1"/>
  <c r="AS378" i="1"/>
  <c r="AQ380" i="1" l="1"/>
  <c r="AS379" i="1"/>
  <c r="AQ381" i="1" l="1"/>
  <c r="AS380" i="1"/>
  <c r="AS381" i="1" l="1"/>
  <c r="AQ382" i="1"/>
  <c r="AQ383" i="1" l="1"/>
  <c r="AS382" i="1"/>
  <c r="AQ384" i="1" l="1"/>
  <c r="AS383" i="1"/>
  <c r="AQ385" i="1" l="1"/>
  <c r="AS384" i="1"/>
  <c r="AS385" i="1" l="1"/>
  <c r="AQ386" i="1"/>
  <c r="AQ387" i="1" l="1"/>
  <c r="AS386" i="1"/>
  <c r="AQ388" i="1" l="1"/>
  <c r="AS387" i="1"/>
  <c r="AQ389" i="1" l="1"/>
  <c r="AS388" i="1"/>
  <c r="AS389" i="1" l="1"/>
  <c r="AQ390" i="1"/>
  <c r="AQ391" i="1" l="1"/>
  <c r="AS390" i="1"/>
  <c r="AQ392" i="1" l="1"/>
  <c r="AS391" i="1"/>
  <c r="AQ393" i="1" l="1"/>
  <c r="AS392" i="1"/>
  <c r="AS393" i="1" l="1"/>
  <c r="AQ394" i="1"/>
  <c r="AQ395" i="1" l="1"/>
  <c r="AS394" i="1"/>
  <c r="AQ396" i="1" l="1"/>
  <c r="AS395" i="1"/>
  <c r="AQ397" i="1" l="1"/>
  <c r="AS396" i="1"/>
  <c r="AS397" i="1" l="1"/>
  <c r="AQ398" i="1"/>
  <c r="AQ399" i="1" l="1"/>
  <c r="AS398" i="1"/>
  <c r="AQ400" i="1" l="1"/>
  <c r="AS399" i="1"/>
  <c r="AQ401" i="1" l="1"/>
  <c r="AS400" i="1"/>
  <c r="AS401" i="1" l="1"/>
  <c r="AQ402" i="1"/>
  <c r="AQ403" i="1" l="1"/>
  <c r="AS402" i="1"/>
  <c r="AQ404" i="1" l="1"/>
  <c r="AS403" i="1"/>
  <c r="AQ405" i="1" l="1"/>
  <c r="AS404" i="1"/>
  <c r="AS405" i="1" l="1"/>
  <c r="AQ406" i="1"/>
  <c r="AQ407" i="1" l="1"/>
  <c r="AS406" i="1"/>
  <c r="AQ408" i="1" l="1"/>
  <c r="AS407" i="1"/>
  <c r="AQ409" i="1" l="1"/>
  <c r="AS408" i="1"/>
  <c r="AS409" i="1" l="1"/>
  <c r="AQ410" i="1"/>
  <c r="AQ411" i="1" l="1"/>
  <c r="AS410" i="1"/>
  <c r="AQ412" i="1" l="1"/>
  <c r="AS411" i="1"/>
  <c r="AQ413" i="1" l="1"/>
  <c r="AS412" i="1"/>
  <c r="AS413" i="1" l="1"/>
  <c r="AQ414" i="1"/>
  <c r="AQ415" i="1" l="1"/>
  <c r="AS414" i="1"/>
  <c r="AQ416" i="1" l="1"/>
  <c r="AS415" i="1"/>
  <c r="AQ417" i="1" l="1"/>
  <c r="AS416" i="1"/>
  <c r="AS417" i="1" l="1"/>
  <c r="AQ418" i="1"/>
  <c r="AQ419" i="1" l="1"/>
  <c r="AS418" i="1"/>
  <c r="AQ420" i="1" l="1"/>
  <c r="AS419" i="1"/>
  <c r="AQ421" i="1" l="1"/>
  <c r="AS420" i="1"/>
  <c r="AS421" i="1" l="1"/>
  <c r="AQ422" i="1"/>
  <c r="AQ423" i="1" l="1"/>
  <c r="AS422" i="1"/>
  <c r="AQ424" i="1" l="1"/>
  <c r="AS423" i="1"/>
  <c r="AQ425" i="1" l="1"/>
  <c r="AS424" i="1"/>
  <c r="AS425" i="1" l="1"/>
  <c r="AQ426" i="1"/>
  <c r="AQ427" i="1" l="1"/>
  <c r="AS426" i="1"/>
  <c r="AQ428" i="1" l="1"/>
  <c r="AS427" i="1"/>
  <c r="AQ429" i="1" l="1"/>
  <c r="AS428" i="1"/>
  <c r="AS429" i="1" l="1"/>
  <c r="AQ430" i="1"/>
  <c r="AQ431" i="1" l="1"/>
  <c r="AS430" i="1"/>
  <c r="AQ432" i="1" l="1"/>
  <c r="AS431" i="1"/>
  <c r="AQ433" i="1" l="1"/>
  <c r="AS432" i="1"/>
  <c r="AS433" i="1" l="1"/>
  <c r="AQ434" i="1"/>
  <c r="AQ435" i="1" l="1"/>
  <c r="AS434" i="1"/>
  <c r="AQ436" i="1" l="1"/>
  <c r="AS435" i="1"/>
  <c r="AQ437" i="1" l="1"/>
  <c r="AS436" i="1"/>
  <c r="AS437" i="1" l="1"/>
  <c r="AQ438" i="1"/>
  <c r="AQ439" i="1" l="1"/>
  <c r="AS438" i="1"/>
  <c r="AQ440" i="1" l="1"/>
  <c r="AS439" i="1"/>
  <c r="AQ441" i="1" l="1"/>
  <c r="AS440" i="1"/>
  <c r="AS441" i="1" l="1"/>
  <c r="AQ442" i="1"/>
  <c r="AQ443" i="1" l="1"/>
  <c r="AS443" i="1" s="1"/>
  <c r="AS442" i="1"/>
</calcChain>
</file>

<file path=xl/sharedStrings.xml><?xml version="1.0" encoding="utf-8"?>
<sst xmlns="http://schemas.openxmlformats.org/spreadsheetml/2006/main" count="942" uniqueCount="136">
  <si>
    <t>DATA KETERSEDIAAN AIR WADUK</t>
  </si>
  <si>
    <r>
      <t>Volume  Harian  Waduk  se Jawa Tengah  ( Juta  m</t>
    </r>
    <r>
      <rPr>
        <vertAlign val="superscript"/>
        <sz val="16"/>
        <rFont val="Calibri"/>
        <family val="2"/>
      </rPr>
      <t xml:space="preserve">3 </t>
    </r>
    <r>
      <rPr>
        <sz val="16"/>
        <rFont val="Calibri"/>
        <family val="2"/>
      </rPr>
      <t>)</t>
    </r>
  </si>
  <si>
    <r>
      <t>Volume  Harian  Waduk  se Jawa Tengah  (  Juta  m</t>
    </r>
    <r>
      <rPr>
        <b/>
        <vertAlign val="superscript"/>
        <sz val="16"/>
        <rFont val="Arial"/>
        <family val="2"/>
      </rPr>
      <t>3</t>
    </r>
    <r>
      <rPr>
        <b/>
        <sz val="16"/>
        <rFont val="Arial"/>
        <family val="2"/>
      </rPr>
      <t>)</t>
    </r>
  </si>
  <si>
    <t>Tahun 2016</t>
  </si>
  <si>
    <t>Tahun 2020</t>
  </si>
  <si>
    <t xml:space="preserve">MINGGU KE  IV JUNI  ( 23  JUNI  S/D 29 JUNI 2020) dalam Juta m3  </t>
  </si>
  <si>
    <t>Tanggal</t>
  </si>
  <si>
    <t>Jan</t>
  </si>
  <si>
    <t>Feb</t>
  </si>
  <si>
    <t>Mar</t>
  </si>
  <si>
    <t>Apr</t>
  </si>
  <si>
    <t>Mei</t>
  </si>
  <si>
    <t>Jun</t>
  </si>
  <si>
    <t>Jul</t>
  </si>
  <si>
    <t>Ags</t>
  </si>
  <si>
    <t>Sep</t>
  </si>
  <si>
    <t>Okt</t>
  </si>
  <si>
    <t>Nop</t>
  </si>
  <si>
    <t>Des</t>
  </si>
  <si>
    <t>JUNI</t>
  </si>
  <si>
    <t>No.</t>
  </si>
  <si>
    <t>Nama Waduk</t>
  </si>
  <si>
    <t>Kabupaten</t>
  </si>
  <si>
    <t>Spilway/ Pelimpah</t>
  </si>
  <si>
    <t>Rencana</t>
  </si>
  <si>
    <t>Realisasi</t>
  </si>
  <si>
    <t>DAS</t>
  </si>
  <si>
    <t>Keterangan</t>
  </si>
  <si>
    <t>Peil</t>
  </si>
  <si>
    <t>Volume</t>
  </si>
  <si>
    <t>( m )</t>
  </si>
  <si>
    <r>
      <t>Juta m</t>
    </r>
    <r>
      <rPr>
        <vertAlign val="superscript"/>
        <sz val="13"/>
        <rFont val="Calibri"/>
        <family val="2"/>
      </rPr>
      <t>3</t>
    </r>
  </si>
  <si>
    <t>Malahayu</t>
  </si>
  <si>
    <t>Brebes</t>
  </si>
  <si>
    <t>Kabuyutan</t>
  </si>
  <si>
    <t>Penjalin</t>
  </si>
  <si>
    <t>Pemali</t>
  </si>
  <si>
    <t>Cacaban</t>
  </si>
  <si>
    <t>Tegal</t>
  </si>
  <si>
    <t>Rawapening</t>
  </si>
  <si>
    <t>Semarang</t>
  </si>
  <si>
    <t>Tuntang</t>
  </si>
  <si>
    <t>Gembong</t>
  </si>
  <si>
    <t>Pati</t>
  </si>
  <si>
    <t>Juana</t>
  </si>
  <si>
    <t>Gunungrowo</t>
  </si>
  <si>
    <t>Kedungombo</t>
  </si>
  <si>
    <t>Grobogan</t>
  </si>
  <si>
    <t>Serang</t>
  </si>
  <si>
    <t>Tempuran</t>
  </si>
  <si>
    <t>Blora</t>
  </si>
  <si>
    <t>Lusi</t>
  </si>
  <si>
    <t>Greneng</t>
  </si>
  <si>
    <t>Lodanwetan</t>
  </si>
  <si>
    <t>Rembang</t>
  </si>
  <si>
    <t>Lodan</t>
  </si>
  <si>
    <t>Banyukuwung</t>
  </si>
  <si>
    <t>Sukorejo</t>
  </si>
  <si>
    <t>Nglangon</t>
  </si>
  <si>
    <t>Simo</t>
  </si>
  <si>
    <t>Ada Pekerjaan Kontruksi dari BBWS Pemali Juana</t>
  </si>
  <si>
    <t>Butak</t>
  </si>
  <si>
    <t>Sanggeh</t>
  </si>
  <si>
    <t>Gajahmungkur</t>
  </si>
  <si>
    <t>Wonogiri</t>
  </si>
  <si>
    <t>B. Solo</t>
  </si>
  <si>
    <t>Krisak</t>
  </si>
  <si>
    <t>Plumbon</t>
  </si>
  <si>
    <t>Songputri</t>
  </si>
  <si>
    <t>Parangjoho</t>
  </si>
  <si>
    <t>Kedunguling</t>
  </si>
  <si>
    <t>Nawangan</t>
  </si>
  <si>
    <t>Ngancar</t>
  </si>
  <si>
    <t>Lalung</t>
  </si>
  <si>
    <t>Karanganyar</t>
  </si>
  <si>
    <t>Delingan</t>
  </si>
  <si>
    <t>Gebyar</t>
  </si>
  <si>
    <t>Sragen</t>
  </si>
  <si>
    <t>Kembangan</t>
  </si>
  <si>
    <t>Botok</t>
  </si>
  <si>
    <t>Ketro</t>
  </si>
  <si>
    <t>Maximum</t>
  </si>
  <si>
    <t>Blimbing</t>
  </si>
  <si>
    <t>Rerata bulanan</t>
  </si>
  <si>
    <t>Brambang</t>
  </si>
  <si>
    <t>Minimum</t>
  </si>
  <si>
    <t>Cengklik</t>
  </si>
  <si>
    <t>Boyolali</t>
  </si>
  <si>
    <t>Rerata (1-15)</t>
  </si>
  <si>
    <t>Klego</t>
  </si>
  <si>
    <t>Jml.data kosong</t>
  </si>
  <si>
    <t>Jombor</t>
  </si>
  <si>
    <t>Klaten</t>
  </si>
  <si>
    <t>Rerata (16-31)</t>
  </si>
  <si>
    <t>Mulur</t>
  </si>
  <si>
    <t>Sukoharjo</t>
  </si>
  <si>
    <t>Sempor</t>
  </si>
  <si>
    <t>Kebumen</t>
  </si>
  <si>
    <t>Wadaslintang</t>
  </si>
  <si>
    <t>Badegolan</t>
  </si>
  <si>
    <t>Sudirman</t>
  </si>
  <si>
    <t>Banjarnegara</t>
  </si>
  <si>
    <t>Serayu</t>
  </si>
  <si>
    <t>GRAFIK VOLUME HARIAN WADUK  SEJAWA TENGAH  TH 2020 ( juta m3 )</t>
  </si>
  <si>
    <t>May</t>
  </si>
  <si>
    <t>Aug</t>
  </si>
  <si>
    <t>Oct</t>
  </si>
  <si>
    <t>Nov</t>
  </si>
  <si>
    <t>Dec</t>
  </si>
  <si>
    <t>Jati Barang</t>
  </si>
  <si>
    <t>Kreo</t>
  </si>
  <si>
    <t>Grawan</t>
  </si>
  <si>
    <t>1-15</t>
  </si>
  <si>
    <t>Panohan</t>
  </si>
  <si>
    <t>Data</t>
  </si>
  <si>
    <t>Jumlah Volume</t>
  </si>
  <si>
    <t>missing</t>
  </si>
  <si>
    <t xml:space="preserve"> </t>
  </si>
  <si>
    <t>Prosentase</t>
  </si>
  <si>
    <t>VOLUME 9   WADUK BESAR</t>
  </si>
  <si>
    <t>VOLUME 32 WADUK KECIL</t>
  </si>
  <si>
    <t>15-31</t>
  </si>
  <si>
    <t>n</t>
  </si>
  <si>
    <t>KETERANGAN</t>
  </si>
  <si>
    <r>
      <t>Juta m</t>
    </r>
    <r>
      <rPr>
        <vertAlign val="superscript"/>
        <sz val="12"/>
        <rFont val="Calibri"/>
        <family val="2"/>
      </rPr>
      <t>3</t>
    </r>
  </si>
  <si>
    <t>Missing days</t>
  </si>
  <si>
    <t>days</t>
  </si>
  <si>
    <t>Limit of missing data for calculation of statistics:</t>
  </si>
  <si>
    <t>days in a half monthly</t>
  </si>
  <si>
    <t>Catatan :</t>
  </si>
  <si>
    <t>Perhitungan statistik tidak dilakukan bilamana jumlah data kosong dalam setengah bulan &gt;</t>
  </si>
  <si>
    <t>Tampilan grafik debit harian negatif berarti pada tanggal tersebut tidak ada data debit harian</t>
  </si>
  <si>
    <t>zs</t>
  </si>
  <si>
    <t/>
  </si>
  <si>
    <t xml:space="preserve">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</si>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</sst>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(* #,##0_);_(* \(#,##0\);_(* &quot;-&quot;_);_(@_)"/>
    <numFmt numFmtId="43" formatCode="_(* #,##0.00_);_(* \(#,##0.00\);_(* &quot;-&quot;??_);_(@_)"/>
    <numFmt numFmtId="164" formatCode="_(* #,##0.000_);_(* \(#,##0.000\);_(* &quot;-&quot;??_);_(@_)"/>
    <numFmt numFmtId="165" formatCode="_(* #,##0.00_);_(* \(#,##0.00\);_(* &quot;-&quot;_);_(@_)"/>
    <numFmt numFmtId="166" formatCode="0.000"/>
    <numFmt numFmtId="167" formatCode="_(* #,##0.000_);_(* \(#,##0.000\);_(* &quot;-&quot;_);_(@_)"/>
    <numFmt numFmtId="168" formatCode="_(* #,##0.000_);_(* \(#,##0.000\);_(* &quot;-&quot;???_);_(@_)"/>
    <numFmt numFmtId="169" formatCode="#,##0.000;[Red]#,##0.000"/>
    <numFmt numFmtId="170" formatCode="dd\-mm"/>
    <numFmt numFmtId="171" formatCode="#,##0.00;[Red]#,##0.00"/>
    <numFmt numFmtId="172" formatCode="#,##0.000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b/>
      <sz val="22"/>
      <name val="Calibri"/>
      <family val="2"/>
      <scheme val="minor"/>
    </font>
    <font>
      <sz val="16"/>
      <name val="Calibri"/>
      <family val="2"/>
      <scheme val="minor"/>
    </font>
    <font>
      <vertAlign val="superscript"/>
      <sz val="16"/>
      <name val="Calibri"/>
      <family val="2"/>
    </font>
    <font>
      <sz val="16"/>
      <name val="Calibri"/>
      <family val="2"/>
    </font>
    <font>
      <b/>
      <sz val="16"/>
      <name val="Arial"/>
      <family val="2"/>
    </font>
    <font>
      <b/>
      <vertAlign val="superscript"/>
      <sz val="16"/>
      <name val="Arial"/>
      <family val="2"/>
    </font>
    <font>
      <b/>
      <sz val="14"/>
      <name val="Arial"/>
      <family val="2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vertAlign val="superscript"/>
      <sz val="13"/>
      <name val="Calibri"/>
      <family val="2"/>
    </font>
    <font>
      <sz val="10"/>
      <name val="Arial"/>
      <family val="2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name val="Arial"/>
      <family val="2"/>
    </font>
    <font>
      <sz val="7"/>
      <name val="Calibri"/>
      <family val="2"/>
      <scheme val="minor"/>
    </font>
    <font>
      <sz val="10"/>
      <color theme="0"/>
      <name val="Calibri"/>
      <family val="2"/>
      <scheme val="minor"/>
    </font>
    <font>
      <vertAlign val="superscript"/>
      <sz val="12"/>
      <name val="Calibri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  <scheme val="minor"/>
    </font>
    <font>
      <sz val="10"/>
      <name val="Sylfaen"/>
      <family val="1"/>
    </font>
    <font>
      <i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59999389629810485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8" fillId="0" borderId="0" applyFont="0" applyFill="0" applyBorder="0" applyProtection="0"/>
    <xf numFmtId="41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/>
    <xf numFmtId="0" fontId="6" fillId="2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5" fontId="14" fillId="2" borderId="13" xfId="0" quotePrefix="1" applyNumberFormat="1" applyFont="1" applyFill="1" applyBorder="1" applyAlignment="1">
      <alignment horizontal="center" vertical="center"/>
    </xf>
    <xf numFmtId="15" fontId="15" fillId="2" borderId="14" xfId="0" quotePrefix="1" applyNumberFormat="1" applyFont="1" applyFill="1" applyBorder="1" applyAlignment="1">
      <alignment horizontal="center" vertical="center"/>
    </xf>
    <xf numFmtId="1" fontId="15" fillId="2" borderId="14" xfId="0" quotePrefix="1" applyNumberFormat="1" applyFont="1" applyFill="1" applyBorder="1" applyAlignment="1">
      <alignment horizontal="center" vertical="center"/>
    </xf>
    <xf numFmtId="15" fontId="14" fillId="2" borderId="14" xfId="0" applyNumberFormat="1" applyFont="1" applyFill="1" applyBorder="1" applyAlignment="1">
      <alignment horizontal="center" vertical="center"/>
    </xf>
    <xf numFmtId="15" fontId="15" fillId="2" borderId="15" xfId="0" quotePrefix="1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0" fontId="16" fillId="3" borderId="20" xfId="0" applyFont="1" applyFill="1" applyBorder="1" applyAlignment="1">
      <alignment horizontal="center" vertical="center"/>
    </xf>
    <xf numFmtId="0" fontId="16" fillId="3" borderId="21" xfId="0" applyFont="1" applyFill="1" applyBorder="1" applyAlignment="1">
      <alignment horizontal="center" vertical="center"/>
    </xf>
    <xf numFmtId="0" fontId="16" fillId="3" borderId="22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1" fontId="0" fillId="0" borderId="24" xfId="0" applyNumberFormat="1" applyBorder="1" applyAlignment="1" applyProtection="1">
      <alignment horizontal="right"/>
      <protection locked="0"/>
    </xf>
    <xf numFmtId="1" fontId="0" fillId="0" borderId="25" xfId="0" applyNumberFormat="1" applyBorder="1" applyAlignment="1" applyProtection="1">
      <alignment horizontal="right"/>
      <protection locked="0"/>
    </xf>
    <xf numFmtId="43" fontId="4" fillId="0" borderId="25" xfId="0" applyNumberFormat="1" applyFont="1" applyFill="1" applyBorder="1" applyAlignment="1">
      <alignment horizontal="center" vertical="center"/>
    </xf>
    <xf numFmtId="43" fontId="4" fillId="0" borderId="26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" fontId="0" fillId="0" borderId="13" xfId="0" applyNumberFormat="1" applyBorder="1" applyAlignment="1" applyProtection="1">
      <alignment horizontal="center" vertical="center"/>
      <protection locked="0"/>
    </xf>
    <xf numFmtId="1" fontId="0" fillId="0" borderId="2" xfId="0" applyNumberForma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center" vertical="center"/>
      <protection locked="0"/>
    </xf>
    <xf numFmtId="0" fontId="4" fillId="3" borderId="27" xfId="0" applyFont="1" applyFill="1" applyBorder="1" applyAlignment="1">
      <alignment horizontal="center" vertical="center"/>
    </xf>
    <xf numFmtId="0" fontId="16" fillId="3" borderId="28" xfId="0" applyFont="1" applyFill="1" applyBorder="1" applyAlignment="1">
      <alignment horizontal="center" vertical="center"/>
    </xf>
    <xf numFmtId="0" fontId="16" fillId="3" borderId="29" xfId="0" applyFont="1" applyFill="1" applyBorder="1" applyAlignment="1">
      <alignment horizontal="center" vertical="center"/>
    </xf>
    <xf numFmtId="0" fontId="16" fillId="3" borderId="30" xfId="0" applyFont="1" applyFill="1" applyBorder="1" applyAlignment="1">
      <alignment horizontal="center" vertical="center"/>
    </xf>
    <xf numFmtId="0" fontId="16" fillId="3" borderId="31" xfId="0" applyFont="1" applyFill="1" applyBorder="1" applyAlignment="1">
      <alignment horizontal="center" vertical="center"/>
    </xf>
    <xf numFmtId="0" fontId="16" fillId="3" borderId="32" xfId="0" applyFont="1" applyFill="1" applyBorder="1" applyAlignment="1">
      <alignment horizontal="center" vertical="center"/>
    </xf>
    <xf numFmtId="14" fontId="4" fillId="0" borderId="0" xfId="0" applyNumberFormat="1" applyFont="1" applyFill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1" fontId="0" fillId="0" borderId="33" xfId="0" applyNumberFormat="1" applyBorder="1" applyAlignment="1" applyProtection="1">
      <alignment horizontal="right"/>
      <protection locked="0"/>
    </xf>
    <xf numFmtId="1" fontId="0" fillId="0" borderId="34" xfId="0" applyNumberFormat="1" applyBorder="1" applyAlignment="1" applyProtection="1">
      <alignment horizontal="right"/>
      <protection locked="0"/>
    </xf>
    <xf numFmtId="43" fontId="4" fillId="0" borderId="34" xfId="0" applyNumberFormat="1" applyFont="1" applyFill="1" applyBorder="1" applyAlignment="1">
      <alignment horizontal="center" vertical="center"/>
    </xf>
    <xf numFmtId="43" fontId="4" fillId="0" borderId="35" xfId="0" applyNumberFormat="1" applyFont="1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/>
    </xf>
    <xf numFmtId="0" fontId="16" fillId="3" borderId="28" xfId="0" applyFont="1" applyFill="1" applyBorder="1" applyAlignment="1">
      <alignment horizontal="center" vertical="center"/>
    </xf>
    <xf numFmtId="0" fontId="16" fillId="3" borderId="37" xfId="0" applyFont="1" applyFill="1" applyBorder="1" applyAlignment="1">
      <alignment horizontal="center" vertical="center"/>
    </xf>
    <xf numFmtId="0" fontId="16" fillId="3" borderId="38" xfId="0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/>
    </xf>
    <xf numFmtId="0" fontId="16" fillId="3" borderId="40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0" fontId="16" fillId="3" borderId="41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16" fillId="2" borderId="43" xfId="0" applyFont="1" applyFill="1" applyBorder="1" applyAlignment="1">
      <alignment horizontal="center" vertical="center"/>
    </xf>
    <xf numFmtId="39" fontId="16" fillId="2" borderId="44" xfId="1" applyNumberFormat="1" applyFont="1" applyFill="1" applyBorder="1" applyAlignment="1">
      <alignment vertical="center"/>
    </xf>
    <xf numFmtId="39" fontId="16" fillId="2" borderId="44" xfId="0" applyNumberFormat="1" applyFont="1" applyFill="1" applyBorder="1" applyAlignment="1">
      <alignment vertical="center"/>
    </xf>
    <xf numFmtId="43" fontId="16" fillId="2" borderId="43" xfId="1" applyNumberFormat="1" applyFont="1" applyFill="1" applyBorder="1" applyAlignment="1">
      <alignment horizontal="center" vertical="center"/>
    </xf>
    <xf numFmtId="43" fontId="16" fillId="4" borderId="43" xfId="1" applyNumberFormat="1" applyFont="1" applyFill="1" applyBorder="1" applyAlignment="1">
      <alignment horizontal="center" vertical="center"/>
    </xf>
    <xf numFmtId="164" fontId="16" fillId="2" borderId="45" xfId="0" applyNumberFormat="1" applyFont="1" applyFill="1" applyBorder="1" applyAlignment="1">
      <alignment horizontal="left" vertical="center" indent="1"/>
    </xf>
    <xf numFmtId="164" fontId="16" fillId="2" borderId="46" xfId="0" applyNumberFormat="1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16" fillId="2" borderId="44" xfId="0" applyFont="1" applyFill="1" applyBorder="1" applyAlignment="1">
      <alignment horizontal="center" vertical="center"/>
    </xf>
    <xf numFmtId="39" fontId="16" fillId="2" borderId="43" xfId="1" applyNumberFormat="1" applyFont="1" applyFill="1" applyBorder="1" applyAlignment="1">
      <alignment vertical="center"/>
    </xf>
    <xf numFmtId="39" fontId="16" fillId="2" borderId="43" xfId="0" applyNumberFormat="1" applyFont="1" applyFill="1" applyBorder="1" applyAlignment="1">
      <alignment vertical="center"/>
    </xf>
    <xf numFmtId="43" fontId="16" fillId="2" borderId="44" xfId="1" applyNumberFormat="1" applyFont="1" applyFill="1" applyBorder="1" applyAlignment="1">
      <alignment horizontal="center" vertical="center"/>
    </xf>
    <xf numFmtId="43" fontId="16" fillId="2" borderId="44" xfId="0" applyNumberFormat="1" applyFont="1" applyFill="1" applyBorder="1" applyAlignment="1">
      <alignment horizontal="center" vertical="center"/>
    </xf>
    <xf numFmtId="43" fontId="16" fillId="4" borderId="44" xfId="0" applyNumberFormat="1" applyFont="1" applyFill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43" fontId="16" fillId="2" borderId="44" xfId="1" applyNumberFormat="1" applyFont="1" applyFill="1" applyBorder="1" applyAlignment="1">
      <alignment vertical="center"/>
    </xf>
    <xf numFmtId="39" fontId="16" fillId="4" borderId="44" xfId="0" applyNumberFormat="1" applyFont="1" applyFill="1" applyBorder="1" applyAlignment="1">
      <alignment vertical="center"/>
    </xf>
    <xf numFmtId="165" fontId="16" fillId="0" borderId="44" xfId="4" applyNumberFormat="1" applyFont="1" applyBorder="1" applyAlignment="1">
      <alignment vertical="center"/>
    </xf>
    <xf numFmtId="164" fontId="16" fillId="0" borderId="44" xfId="5" applyNumberFormat="1" applyFont="1" applyBorder="1" applyAlignment="1">
      <alignment vertical="center"/>
    </xf>
    <xf numFmtId="2" fontId="16" fillId="2" borderId="44" xfId="0" applyNumberFormat="1" applyFont="1" applyFill="1" applyBorder="1" applyAlignment="1">
      <alignment horizontal="center" vertical="center"/>
    </xf>
    <xf numFmtId="166" fontId="16" fillId="4" borderId="44" xfId="0" applyNumberFormat="1" applyFont="1" applyFill="1" applyBorder="1" applyAlignment="1">
      <alignment vertical="center"/>
    </xf>
    <xf numFmtId="167" fontId="16" fillId="0" borderId="44" xfId="4" applyNumberFormat="1" applyFont="1" applyBorder="1" applyAlignment="1">
      <alignment vertical="center"/>
    </xf>
    <xf numFmtId="14" fontId="0" fillId="0" borderId="0" xfId="0" applyNumberFormat="1"/>
    <xf numFmtId="39" fontId="16" fillId="2" borderId="44" xfId="1" quotePrefix="1" applyNumberFormat="1" applyFont="1" applyFill="1" applyBorder="1" applyAlignment="1">
      <alignment vertical="center"/>
    </xf>
    <xf numFmtId="43" fontId="19" fillId="4" borderId="44" xfId="1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164" fontId="16" fillId="0" borderId="44" xfId="5" quotePrefix="1" applyNumberFormat="1" applyFont="1" applyBorder="1" applyAlignment="1">
      <alignment horizontal="center" vertical="center"/>
    </xf>
    <xf numFmtId="2" fontId="16" fillId="2" borderId="49" xfId="0" applyNumberFormat="1" applyFont="1" applyFill="1" applyBorder="1" applyAlignment="1">
      <alignment horizontal="center" vertical="center"/>
    </xf>
    <xf numFmtId="39" fontId="19" fillId="2" borderId="44" xfId="0" applyNumberFormat="1" applyFont="1" applyFill="1" applyBorder="1" applyAlignment="1">
      <alignment vertical="center"/>
    </xf>
    <xf numFmtId="165" fontId="16" fillId="0" borderId="44" xfId="4" applyNumberFormat="1" applyFont="1" applyBorder="1" applyAlignment="1"/>
    <xf numFmtId="164" fontId="16" fillId="2" borderId="46" xfId="0" applyNumberFormat="1" applyFont="1" applyFill="1" applyBorder="1" applyAlignment="1">
      <alignment horizontal="center" vertical="center" wrapText="1"/>
    </xf>
    <xf numFmtId="43" fontId="19" fillId="4" borderId="44" xfId="1" applyNumberFormat="1" applyFont="1" applyFill="1" applyBorder="1" applyAlignment="1">
      <alignment horizontal="center" vertical="center"/>
    </xf>
    <xf numFmtId="43" fontId="16" fillId="2" borderId="44" xfId="1" quotePrefix="1" applyNumberFormat="1" applyFont="1" applyFill="1" applyBorder="1" applyAlignment="1">
      <alignment horizontal="center" vertical="center"/>
    </xf>
    <xf numFmtId="43" fontId="19" fillId="4" borderId="44" xfId="1" quotePrefix="1" applyNumberFormat="1" applyFont="1" applyFill="1" applyBorder="1" applyAlignment="1">
      <alignment horizontal="center" vertical="center"/>
    </xf>
    <xf numFmtId="164" fontId="16" fillId="2" borderId="50" xfId="0" applyNumberFormat="1" applyFont="1" applyFill="1" applyBorder="1" applyAlignment="1">
      <alignment horizontal="center" vertical="center"/>
    </xf>
    <xf numFmtId="0" fontId="0" fillId="0" borderId="0" xfId="0" applyBorder="1" applyAlignment="1" applyProtection="1">
      <alignment horizontal="right"/>
      <protection locked="0"/>
    </xf>
    <xf numFmtId="43" fontId="16" fillId="2" borderId="43" xfId="1" applyNumberFormat="1" applyFont="1" applyFill="1" applyBorder="1" applyAlignment="1">
      <alignment vertical="center"/>
    </xf>
    <xf numFmtId="43" fontId="16" fillId="2" borderId="43" xfId="1" quotePrefix="1" applyNumberFormat="1" applyFont="1" applyFill="1" applyBorder="1" applyAlignment="1">
      <alignment horizontal="center" vertical="center"/>
    </xf>
    <xf numFmtId="43" fontId="19" fillId="4" borderId="43" xfId="1" quotePrefix="1" applyNumberFormat="1" applyFont="1" applyFill="1" applyBorder="1" applyAlignment="1">
      <alignment horizontal="center" vertical="center"/>
    </xf>
    <xf numFmtId="43" fontId="16" fillId="2" borderId="44" xfId="1" quotePrefix="1" applyNumberFormat="1" applyFont="1" applyFill="1" applyBorder="1" applyAlignment="1">
      <alignment vertical="center"/>
    </xf>
    <xf numFmtId="1" fontId="0" fillId="5" borderId="34" xfId="0" applyNumberFormat="1" applyFill="1" applyBorder="1" applyAlignment="1" applyProtection="1">
      <alignment horizontal="right"/>
      <protection locked="0"/>
    </xf>
    <xf numFmtId="1" fontId="0" fillId="6" borderId="2" xfId="0" applyNumberFormat="1" applyFill="1" applyBorder="1" applyAlignment="1" applyProtection="1">
      <alignment horizontal="center" vertical="center"/>
      <protection locked="0"/>
    </xf>
    <xf numFmtId="0" fontId="4" fillId="0" borderId="51" xfId="0" applyFont="1" applyFill="1" applyBorder="1" applyAlignment="1">
      <alignment horizontal="center" vertical="center"/>
    </xf>
    <xf numFmtId="1" fontId="0" fillId="0" borderId="52" xfId="0" applyNumberFormat="1" applyBorder="1"/>
    <xf numFmtId="1" fontId="0" fillId="0" borderId="53" xfId="0" applyNumberFormat="1" applyBorder="1"/>
    <xf numFmtId="43" fontId="4" fillId="0" borderId="54" xfId="0" applyNumberFormat="1" applyFont="1" applyFill="1" applyBorder="1" applyAlignment="1">
      <alignment horizontal="center" vertical="center"/>
    </xf>
    <xf numFmtId="43" fontId="4" fillId="0" borderId="53" xfId="0" applyNumberFormat="1" applyFont="1" applyFill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14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2" borderId="2" xfId="0" applyNumberFormat="1" applyFill="1" applyBorder="1" applyAlignment="1">
      <alignment horizontal="center" vertical="center"/>
    </xf>
    <xf numFmtId="1" fontId="0" fillId="2" borderId="3" xfId="0" applyNumberFormat="1" applyFill="1" applyBorder="1" applyAlignment="1">
      <alignment horizontal="center" vertical="center"/>
    </xf>
    <xf numFmtId="14" fontId="4" fillId="2" borderId="0" xfId="0" applyNumberFormat="1" applyFont="1" applyFill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1" fontId="0" fillId="2" borderId="5" xfId="0" applyNumberFormat="1" applyFill="1" applyBorder="1" applyAlignment="1">
      <alignment horizontal="center" vertical="center"/>
    </xf>
    <xf numFmtId="43" fontId="16" fillId="2" borderId="44" xfId="0" applyNumberFormat="1" applyFont="1" applyFill="1" applyBorder="1" applyAlignment="1">
      <alignment vertical="center"/>
    </xf>
    <xf numFmtId="0" fontId="4" fillId="0" borderId="52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1" fontId="0" fillId="2" borderId="7" xfId="0" applyNumberFormat="1" applyFill="1" applyBorder="1" applyAlignment="1">
      <alignment horizontal="center" vertical="center"/>
    </xf>
    <xf numFmtId="1" fontId="0" fillId="2" borderId="8" xfId="0" applyNumberFormat="1" applyFill="1" applyBorder="1" applyAlignment="1">
      <alignment horizontal="center" vertical="center"/>
    </xf>
    <xf numFmtId="43" fontId="19" fillId="4" borderId="44" xfId="0" applyNumberFormat="1" applyFont="1" applyFill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43" fontId="4" fillId="0" borderId="56" xfId="0" applyNumberFormat="1" applyFont="1" applyFill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0" fontId="0" fillId="0" borderId="0" xfId="0" applyBorder="1"/>
    <xf numFmtId="1" fontId="4" fillId="0" borderId="0" xfId="0" applyNumberFormat="1" applyFont="1" applyFill="1" applyAlignment="1">
      <alignment horizontal="center" vertical="center"/>
    </xf>
    <xf numFmtId="2" fontId="4" fillId="0" borderId="0" xfId="0" applyNumberFormat="1" applyFont="1" applyFill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3" fontId="3" fillId="2" borderId="4" xfId="1" applyNumberFormat="1" applyFont="1" applyFill="1" applyBorder="1" applyAlignment="1">
      <alignment horizontal="center" vertical="center"/>
    </xf>
    <xf numFmtId="43" fontId="20" fillId="0" borderId="0" xfId="0" applyNumberFormat="1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/>
    </xf>
    <xf numFmtId="39" fontId="16" fillId="4" borderId="43" xfId="0" applyNumberFormat="1" applyFont="1" applyFill="1" applyBorder="1" applyAlignment="1">
      <alignment vertical="center" shrinkToFit="1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NumberFormat="1"/>
    <xf numFmtId="2" fontId="19" fillId="2" borderId="44" xfId="0" applyNumberFormat="1" applyFont="1" applyFill="1" applyBorder="1" applyAlignment="1">
      <alignment horizontal="right" vertical="center"/>
    </xf>
    <xf numFmtId="166" fontId="19" fillId="4" borderId="44" xfId="0" applyNumberFormat="1" applyFont="1" applyFill="1" applyBorder="1" applyAlignment="1">
      <alignment horizontal="right" vertical="center"/>
    </xf>
    <xf numFmtId="0" fontId="0" fillId="0" borderId="0" xfId="0" quotePrefix="1"/>
    <xf numFmtId="0" fontId="4" fillId="2" borderId="57" xfId="0" applyFont="1" applyFill="1" applyBorder="1" applyAlignment="1">
      <alignment horizontal="center" vertical="center"/>
    </xf>
    <xf numFmtId="0" fontId="16" fillId="2" borderId="58" xfId="0" applyFont="1" applyFill="1" applyBorder="1" applyAlignment="1">
      <alignment horizontal="center" vertical="center"/>
    </xf>
    <xf numFmtId="39" fontId="16" fillId="2" borderId="58" xfId="1" applyNumberFormat="1" applyFont="1" applyFill="1" applyBorder="1" applyAlignment="1">
      <alignment vertical="center"/>
    </xf>
    <xf numFmtId="39" fontId="16" fillId="2" borderId="58" xfId="0" applyNumberFormat="1" applyFont="1" applyFill="1" applyBorder="1" applyAlignment="1">
      <alignment vertical="center"/>
    </xf>
    <xf numFmtId="2" fontId="16" fillId="2" borderId="44" xfId="0" applyNumberFormat="1" applyFont="1" applyFill="1" applyBorder="1" applyAlignment="1">
      <alignment horizontal="right" vertical="center"/>
    </xf>
    <xf numFmtId="166" fontId="16" fillId="4" borderId="44" xfId="0" applyNumberFormat="1" applyFont="1" applyFill="1" applyBorder="1" applyAlignment="1">
      <alignment horizontal="right" vertical="center"/>
    </xf>
    <xf numFmtId="164" fontId="16" fillId="2" borderId="18" xfId="0" applyNumberFormat="1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16" fillId="2" borderId="40" xfId="0" applyFont="1" applyFill="1" applyBorder="1" applyAlignment="1">
      <alignment horizontal="center" vertical="center"/>
    </xf>
    <xf numFmtId="39" fontId="16" fillId="2" borderId="40" xfId="1" applyNumberFormat="1" applyFont="1" applyFill="1" applyBorder="1" applyAlignment="1">
      <alignment vertical="center"/>
    </xf>
    <xf numFmtId="39" fontId="16" fillId="2" borderId="40" xfId="0" applyNumberFormat="1" applyFont="1" applyFill="1" applyBorder="1" applyAlignment="1">
      <alignment vertical="center"/>
    </xf>
    <xf numFmtId="39" fontId="19" fillId="2" borderId="40" xfId="0" applyNumberFormat="1" applyFont="1" applyFill="1" applyBorder="1" applyAlignment="1">
      <alignment horizontal="right" vertical="center" indent="1"/>
    </xf>
    <xf numFmtId="164" fontId="16" fillId="2" borderId="14" xfId="0" applyNumberFormat="1" applyFont="1" applyFill="1" applyBorder="1" applyAlignment="1">
      <alignment horizontal="center" vertical="center"/>
    </xf>
    <xf numFmtId="164" fontId="16" fillId="2" borderId="41" xfId="0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right"/>
    </xf>
    <xf numFmtId="0" fontId="22" fillId="2" borderId="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43" fontId="16" fillId="2" borderId="10" xfId="1" applyFont="1" applyFill="1" applyBorder="1" applyAlignment="1">
      <alignment vertical="center"/>
    </xf>
    <xf numFmtId="164" fontId="16" fillId="2" borderId="10" xfId="0" applyNumberFormat="1" applyFont="1" applyFill="1" applyBorder="1" applyAlignment="1">
      <alignment vertical="center"/>
    </xf>
    <xf numFmtId="0" fontId="16" fillId="2" borderId="10" xfId="0" applyFont="1" applyFill="1" applyBorder="1" applyAlignment="1">
      <alignment vertical="center"/>
    </xf>
    <xf numFmtId="9" fontId="16" fillId="2" borderId="10" xfId="3" applyFont="1" applyFill="1" applyBorder="1" applyAlignment="1">
      <alignment vertical="center"/>
    </xf>
    <xf numFmtId="9" fontId="19" fillId="2" borderId="10" xfId="3" applyNumberFormat="1" applyFont="1" applyFill="1" applyBorder="1" applyAlignment="1">
      <alignment horizontal="center" vertical="center"/>
    </xf>
    <xf numFmtId="9" fontId="16" fillId="2" borderId="22" xfId="3" applyNumberFormat="1" applyFont="1" applyFill="1" applyBorder="1" applyAlignment="1">
      <alignment horizontal="center" vertical="center"/>
    </xf>
    <xf numFmtId="9" fontId="16" fillId="2" borderId="11" xfId="3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43" fontId="16" fillId="2" borderId="55" xfId="1" applyNumberFormat="1" applyFont="1" applyFill="1" applyBorder="1"/>
    <xf numFmtId="9" fontId="16" fillId="2" borderId="55" xfId="3" applyFont="1" applyFill="1" applyBorder="1" applyAlignment="1">
      <alignment horizontal="center" vertical="center"/>
    </xf>
    <xf numFmtId="9" fontId="19" fillId="2" borderId="55" xfId="3" applyFont="1" applyFill="1" applyBorder="1" applyAlignment="1">
      <alignment horizontal="center" vertical="center"/>
    </xf>
    <xf numFmtId="9" fontId="16" fillId="2" borderId="55" xfId="3" applyNumberFormat="1" applyFont="1" applyFill="1" applyBorder="1" applyAlignment="1">
      <alignment horizontal="center" vertical="center"/>
    </xf>
    <xf numFmtId="168" fontId="16" fillId="2" borderId="55" xfId="0" applyNumberFormat="1" applyFont="1" applyFill="1" applyBorder="1" applyAlignment="1">
      <alignment horizontal="center" vertical="center"/>
    </xf>
    <xf numFmtId="9" fontId="3" fillId="0" borderId="0" xfId="3" applyFont="1" applyFill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center"/>
    </xf>
    <xf numFmtId="169" fontId="4" fillId="2" borderId="0" xfId="0" applyNumberFormat="1" applyFont="1" applyFill="1" applyAlignment="1">
      <alignment horizontal="center" vertical="center"/>
    </xf>
    <xf numFmtId="43" fontId="4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14" fontId="23" fillId="0" borderId="0" xfId="0" applyNumberFormat="1" applyFont="1" applyFill="1" applyAlignment="1">
      <alignment horizontal="center" vertical="center"/>
    </xf>
    <xf numFmtId="15" fontId="14" fillId="2" borderId="14" xfId="0" quotePrefix="1" applyNumberFormat="1" applyFont="1" applyFill="1" applyBorder="1" applyAlignment="1">
      <alignment horizontal="center" vertical="center"/>
    </xf>
    <xf numFmtId="1" fontId="14" fillId="2" borderId="14" xfId="0" quotePrefix="1" applyNumberFormat="1" applyFont="1" applyFill="1" applyBorder="1" applyAlignment="1">
      <alignment horizontal="center" vertical="center"/>
    </xf>
    <xf numFmtId="15" fontId="14" fillId="2" borderId="15" xfId="0" quotePrefix="1" applyNumberFormat="1" applyFont="1" applyFill="1" applyBorder="1" applyAlignment="1">
      <alignment horizontal="center" vertical="center"/>
    </xf>
    <xf numFmtId="15" fontId="14" fillId="2" borderId="0" xfId="0" quotePrefix="1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0" fillId="0" borderId="59" xfId="0" applyBorder="1"/>
    <xf numFmtId="0" fontId="0" fillId="0" borderId="60" xfId="0" applyBorder="1"/>
    <xf numFmtId="1" fontId="0" fillId="0" borderId="60" xfId="0" applyNumberFormat="1" applyBorder="1"/>
    <xf numFmtId="0" fontId="0" fillId="0" borderId="61" xfId="0" applyBorder="1"/>
    <xf numFmtId="0" fontId="3" fillId="2" borderId="40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39" fontId="3" fillId="2" borderId="44" xfId="1" applyNumberFormat="1" applyFont="1" applyFill="1" applyBorder="1" applyAlignment="1">
      <alignment vertical="center"/>
    </xf>
    <xf numFmtId="39" fontId="3" fillId="2" borderId="44" xfId="0" applyNumberFormat="1" applyFont="1" applyFill="1" applyBorder="1" applyAlignment="1">
      <alignment vertical="center"/>
    </xf>
    <xf numFmtId="43" fontId="3" fillId="2" borderId="43" xfId="1" applyNumberFormat="1" applyFont="1" applyFill="1" applyBorder="1" applyAlignment="1">
      <alignment horizontal="center" vertical="center"/>
    </xf>
    <xf numFmtId="43" fontId="3" fillId="4" borderId="43" xfId="1" applyNumberFormat="1" applyFont="1" applyFill="1" applyBorder="1" applyAlignment="1">
      <alignment horizontal="center" vertical="center"/>
    </xf>
    <xf numFmtId="164" fontId="3" fillId="2" borderId="62" xfId="0" quotePrefix="1" applyNumberFormat="1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39" fontId="3" fillId="2" borderId="43" xfId="1" applyNumberFormat="1" applyFont="1" applyFill="1" applyBorder="1" applyAlignment="1">
      <alignment vertical="center"/>
    </xf>
    <xf numFmtId="39" fontId="3" fillId="2" borderId="43" xfId="0" applyNumberFormat="1" applyFont="1" applyFill="1" applyBorder="1" applyAlignment="1">
      <alignment vertical="center"/>
    </xf>
    <xf numFmtId="43" fontId="3" fillId="2" borderId="44" xfId="1" applyNumberFormat="1" applyFont="1" applyFill="1" applyBorder="1" applyAlignment="1">
      <alignment horizontal="center" vertical="center"/>
    </xf>
    <xf numFmtId="43" fontId="3" fillId="2" borderId="44" xfId="0" applyNumberFormat="1" applyFont="1" applyFill="1" applyBorder="1" applyAlignment="1">
      <alignment horizontal="center" vertical="center"/>
    </xf>
    <xf numFmtId="43" fontId="3" fillId="4" borderId="44" xfId="0" applyNumberFormat="1" applyFont="1" applyFill="1" applyBorder="1" applyAlignment="1">
      <alignment horizontal="center" vertical="center"/>
    </xf>
    <xf numFmtId="43" fontId="3" fillId="2" borderId="4" xfId="0" applyNumberFormat="1" applyFont="1" applyFill="1" applyBorder="1" applyAlignment="1">
      <alignment horizontal="center" vertical="center"/>
    </xf>
    <xf numFmtId="3" fontId="18" fillId="0" borderId="0" xfId="2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/>
    </xf>
    <xf numFmtId="43" fontId="3" fillId="2" borderId="44" xfId="1" applyNumberFormat="1" applyFont="1" applyFill="1" applyBorder="1" applyAlignment="1">
      <alignment vertical="center"/>
    </xf>
    <xf numFmtId="39" fontId="3" fillId="2" borderId="44" xfId="0" applyNumberFormat="1" applyFont="1" applyFill="1" applyBorder="1" applyAlignment="1">
      <alignment horizontal="center" vertical="center"/>
    </xf>
    <xf numFmtId="164" fontId="3" fillId="0" borderId="0" xfId="0" quotePrefix="1" applyNumberFormat="1" applyFont="1" applyFill="1" applyBorder="1" applyAlignment="1">
      <alignment horizontal="center" vertical="center"/>
    </xf>
    <xf numFmtId="0" fontId="18" fillId="0" borderId="0" xfId="0" applyFont="1"/>
    <xf numFmtId="170" fontId="0" fillId="0" borderId="0" xfId="0" applyNumberFormat="1"/>
    <xf numFmtId="43" fontId="3" fillId="2" borderId="44" xfId="1" quotePrefix="1" applyNumberFormat="1" applyFont="1" applyFill="1" applyBorder="1" applyAlignment="1">
      <alignment horizontal="center" vertical="center"/>
    </xf>
    <xf numFmtId="2" fontId="25" fillId="2" borderId="44" xfId="0" applyNumberFormat="1" applyFont="1" applyFill="1" applyBorder="1" applyAlignment="1">
      <alignment horizontal="center"/>
    </xf>
    <xf numFmtId="43" fontId="20" fillId="2" borderId="4" xfId="1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39" fontId="3" fillId="2" borderId="44" xfId="1" quotePrefix="1" applyNumberFormat="1" applyFont="1" applyFill="1" applyBorder="1" applyAlignment="1">
      <alignment vertical="center"/>
    </xf>
    <xf numFmtId="166" fontId="20" fillId="2" borderId="4" xfId="1" applyNumberFormat="1" applyFont="1" applyFill="1" applyBorder="1" applyAlignment="1">
      <alignment horizontal="center" vertical="center"/>
    </xf>
    <xf numFmtId="2" fontId="25" fillId="2" borderId="49" xfId="0" applyNumberFormat="1" applyFont="1" applyFill="1" applyBorder="1" applyAlignment="1">
      <alignment horizontal="center"/>
    </xf>
    <xf numFmtId="43" fontId="20" fillId="4" borderId="44" xfId="1" applyNumberFormat="1" applyFont="1" applyFill="1" applyBorder="1" applyAlignment="1">
      <alignment horizontal="center" vertical="center"/>
    </xf>
    <xf numFmtId="43" fontId="20" fillId="4" borderId="44" xfId="1" quotePrefix="1" applyNumberFormat="1" applyFont="1" applyFill="1" applyBorder="1" applyAlignment="1">
      <alignment horizontal="center" vertical="center"/>
    </xf>
    <xf numFmtId="43" fontId="20" fillId="2" borderId="4" xfId="1" quotePrefix="1" applyNumberFormat="1" applyFont="1" applyFill="1" applyBorder="1" applyAlignment="1">
      <alignment horizontal="center" vertical="center"/>
    </xf>
    <xf numFmtId="43" fontId="3" fillId="2" borderId="43" xfId="1" quotePrefix="1" applyNumberFormat="1" applyFont="1" applyFill="1" applyBorder="1" applyAlignment="1">
      <alignment horizontal="center" vertical="center"/>
    </xf>
    <xf numFmtId="43" fontId="20" fillId="4" borderId="43" xfId="1" quotePrefix="1" applyNumberFormat="1" applyFont="1" applyFill="1" applyBorder="1" applyAlignment="1">
      <alignment horizontal="center" vertical="center"/>
    </xf>
    <xf numFmtId="43" fontId="20" fillId="4" borderId="44" xfId="0" applyNumberFormat="1" applyFont="1" applyFill="1" applyBorder="1" applyAlignment="1">
      <alignment horizontal="center" vertical="center"/>
    </xf>
    <xf numFmtId="43" fontId="20" fillId="2" borderId="4" xfId="0" applyNumberFormat="1" applyFont="1" applyFill="1" applyBorder="1" applyAlignment="1">
      <alignment horizontal="center" vertical="center"/>
    </xf>
    <xf numFmtId="43" fontId="19" fillId="2" borderId="4" xfId="0" applyNumberFormat="1" applyFont="1" applyFill="1" applyBorder="1" applyAlignment="1">
      <alignment horizontal="center" vertical="center"/>
    </xf>
    <xf numFmtId="39" fontId="3" fillId="4" borderId="43" xfId="0" applyNumberFormat="1" applyFont="1" applyFill="1" applyBorder="1" applyAlignment="1">
      <alignment vertical="center" shrinkToFit="1"/>
    </xf>
    <xf numFmtId="164" fontId="3" fillId="2" borderId="50" xfId="0" applyNumberFormat="1" applyFont="1" applyFill="1" applyBorder="1" applyAlignment="1">
      <alignment horizontal="left" vertical="center" indent="1"/>
    </xf>
    <xf numFmtId="39" fontId="3" fillId="2" borderId="4" xfId="0" applyNumberFormat="1" applyFont="1" applyFill="1" applyBorder="1" applyAlignment="1">
      <alignment vertical="center" shrinkToFit="1"/>
    </xf>
    <xf numFmtId="2" fontId="26" fillId="2" borderId="44" xfId="0" applyNumberFormat="1" applyFont="1" applyFill="1" applyBorder="1" applyAlignment="1">
      <alignment horizontal="center"/>
    </xf>
    <xf numFmtId="0" fontId="3" fillId="2" borderId="58" xfId="0" applyFont="1" applyFill="1" applyBorder="1" applyAlignment="1">
      <alignment horizontal="center" vertical="center"/>
    </xf>
    <xf numFmtId="39" fontId="3" fillId="2" borderId="58" xfId="1" applyNumberFormat="1" applyFont="1" applyFill="1" applyBorder="1" applyAlignment="1">
      <alignment vertical="center"/>
    </xf>
    <xf numFmtId="39" fontId="3" fillId="2" borderId="58" xfId="0" applyNumberFormat="1" applyFont="1" applyFill="1" applyBorder="1" applyAlignment="1">
      <alignment vertical="center"/>
    </xf>
    <xf numFmtId="164" fontId="3" fillId="2" borderId="63" xfId="0" applyNumberFormat="1" applyFont="1" applyFill="1" applyBorder="1" applyAlignment="1">
      <alignment horizontal="left" vertical="center" indent="1"/>
    </xf>
    <xf numFmtId="39" fontId="3" fillId="2" borderId="40" xfId="1" applyNumberFormat="1" applyFont="1" applyFill="1" applyBorder="1" applyAlignment="1">
      <alignment vertical="center"/>
    </xf>
    <xf numFmtId="39" fontId="3" fillId="2" borderId="40" xfId="0" applyNumberFormat="1" applyFont="1" applyFill="1" applyBorder="1" applyAlignment="1">
      <alignment vertical="center"/>
    </xf>
    <xf numFmtId="39" fontId="20" fillId="2" borderId="40" xfId="0" applyNumberFormat="1" applyFont="1" applyFill="1" applyBorder="1" applyAlignment="1">
      <alignment horizontal="right" vertical="center" indent="1"/>
    </xf>
    <xf numFmtId="164" fontId="3" fillId="2" borderId="40" xfId="0" applyNumberFormat="1" applyFont="1" applyFill="1" applyBorder="1" applyAlignment="1">
      <alignment horizontal="center" vertical="center"/>
    </xf>
    <xf numFmtId="43" fontId="3" fillId="2" borderId="10" xfId="1" applyFont="1" applyFill="1" applyBorder="1" applyAlignment="1">
      <alignment vertical="center"/>
    </xf>
    <xf numFmtId="164" fontId="3" fillId="2" borderId="10" xfId="0" applyNumberFormat="1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9" fontId="3" fillId="2" borderId="10" xfId="3" applyFont="1" applyFill="1" applyBorder="1" applyAlignment="1">
      <alignment vertical="center"/>
    </xf>
    <xf numFmtId="9" fontId="20" fillId="2" borderId="10" xfId="3" applyNumberFormat="1" applyFont="1" applyFill="1" applyBorder="1" applyAlignment="1">
      <alignment horizontal="center" vertical="center"/>
    </xf>
    <xf numFmtId="9" fontId="3" fillId="2" borderId="40" xfId="3" applyNumberFormat="1" applyFont="1" applyFill="1" applyBorder="1" applyAlignment="1">
      <alignment horizontal="center" vertical="center"/>
    </xf>
    <xf numFmtId="164" fontId="3" fillId="2" borderId="0" xfId="0" quotePrefix="1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168" fontId="27" fillId="2" borderId="14" xfId="0" applyNumberFormat="1" applyFont="1" applyFill="1" applyBorder="1" applyAlignment="1">
      <alignment vertical="center"/>
    </xf>
    <xf numFmtId="9" fontId="3" fillId="2" borderId="40" xfId="3" applyFont="1" applyFill="1" applyBorder="1" applyAlignment="1">
      <alignment vertical="center"/>
    </xf>
    <xf numFmtId="43" fontId="4" fillId="2" borderId="40" xfId="0" applyNumberFormat="1" applyFont="1" applyFill="1" applyBorder="1" applyAlignment="1">
      <alignment vertical="center"/>
    </xf>
    <xf numFmtId="0" fontId="4" fillId="2" borderId="40" xfId="0" applyFont="1" applyFill="1" applyBorder="1" applyAlignment="1">
      <alignment vertical="center"/>
    </xf>
    <xf numFmtId="9" fontId="20" fillId="2" borderId="40" xfId="3" applyFont="1" applyFill="1" applyBorder="1" applyAlignment="1">
      <alignment horizontal="center" vertical="center"/>
    </xf>
    <xf numFmtId="9" fontId="3" fillId="2" borderId="64" xfId="3" applyNumberFormat="1" applyFont="1" applyFill="1" applyBorder="1" applyAlignment="1">
      <alignment horizontal="center" vertical="center"/>
    </xf>
    <xf numFmtId="168" fontId="27" fillId="2" borderId="15" xfId="0" applyNumberFormat="1" applyFont="1" applyFill="1" applyBorder="1" applyAlignment="1">
      <alignment horizontal="center" vertical="center"/>
    </xf>
    <xf numFmtId="9" fontId="3" fillId="2" borderId="0" xfId="3" applyFont="1" applyFill="1" applyAlignment="1">
      <alignment horizontal="center" vertical="center"/>
    </xf>
    <xf numFmtId="9" fontId="3" fillId="2" borderId="0" xfId="3" applyNumberFormat="1" applyFont="1" applyFill="1" applyBorder="1" applyAlignment="1">
      <alignment horizontal="center" vertical="center"/>
    </xf>
    <xf numFmtId="9" fontId="20" fillId="0" borderId="0" xfId="3" applyNumberFormat="1" applyFont="1" applyFill="1" applyBorder="1" applyAlignment="1">
      <alignment horizontal="center" vertical="center"/>
    </xf>
    <xf numFmtId="9" fontId="20" fillId="0" borderId="0" xfId="3" applyFont="1" applyFill="1" applyAlignment="1">
      <alignment horizontal="center" vertical="center"/>
    </xf>
    <xf numFmtId="164" fontId="3" fillId="2" borderId="45" xfId="0" quotePrefix="1" applyNumberFormat="1" applyFont="1" applyFill="1" applyBorder="1" applyAlignment="1">
      <alignment horizontal="center" vertical="center"/>
    </xf>
    <xf numFmtId="43" fontId="3" fillId="0" borderId="4" xfId="1" applyNumberFormat="1" applyFont="1" applyFill="1" applyBorder="1" applyAlignment="1">
      <alignment horizontal="center" vertical="center"/>
    </xf>
    <xf numFmtId="43" fontId="3" fillId="0" borderId="4" xfId="0" applyNumberFormat="1" applyFon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39" fontId="3" fillId="0" borderId="4" xfId="0" applyNumberFormat="1" applyFont="1" applyFill="1" applyBorder="1" applyAlignment="1">
      <alignment horizontal="right" vertical="center" indent="1"/>
    </xf>
    <xf numFmtId="2" fontId="25" fillId="0" borderId="44" xfId="0" applyNumberFormat="1" applyFont="1" applyFill="1" applyBorder="1" applyAlignment="1">
      <alignment horizontal="center"/>
    </xf>
    <xf numFmtId="39" fontId="20" fillId="0" borderId="4" xfId="1" applyNumberFormat="1" applyFont="1" applyFill="1" applyBorder="1" applyAlignment="1">
      <alignment horizontal="right" vertical="center" indent="1"/>
    </xf>
    <xf numFmtId="39" fontId="3" fillId="0" borderId="4" xfId="1" quotePrefix="1" applyNumberFormat="1" applyFont="1" applyFill="1" applyBorder="1" applyAlignment="1">
      <alignment horizontal="right" vertical="center" indent="1"/>
    </xf>
    <xf numFmtId="39" fontId="20" fillId="0" borderId="4" xfId="1" quotePrefix="1" applyNumberFormat="1" applyFont="1" applyFill="1" applyBorder="1" applyAlignment="1">
      <alignment horizontal="right" vertical="center" indent="1"/>
    </xf>
    <xf numFmtId="166" fontId="20" fillId="4" borderId="44" xfId="1" applyNumberFormat="1" applyFont="1" applyFill="1" applyBorder="1" applyAlignment="1">
      <alignment horizontal="center" vertical="center"/>
    </xf>
    <xf numFmtId="2" fontId="25" fillId="0" borderId="49" xfId="0" applyNumberFormat="1" applyFont="1" applyFill="1" applyBorder="1" applyAlignment="1">
      <alignment horizontal="center"/>
    </xf>
    <xf numFmtId="43" fontId="20" fillId="0" borderId="4" xfId="1" applyNumberFormat="1" applyFont="1" applyFill="1" applyBorder="1" applyAlignment="1">
      <alignment horizontal="center" vertical="center"/>
    </xf>
    <xf numFmtId="43" fontId="20" fillId="0" borderId="4" xfId="1" quotePrefix="1" applyNumberFormat="1" applyFont="1" applyFill="1" applyBorder="1" applyAlignment="1">
      <alignment horizontal="center" vertical="center"/>
    </xf>
    <xf numFmtId="43" fontId="20" fillId="0" borderId="4" xfId="0" applyNumberFormat="1" applyFont="1" applyFill="1" applyBorder="1" applyAlignment="1">
      <alignment horizontal="center" vertical="center"/>
    </xf>
    <xf numFmtId="164" fontId="3" fillId="2" borderId="45" xfId="0" applyNumberFormat="1" applyFont="1" applyFill="1" applyBorder="1" applyAlignment="1">
      <alignment horizontal="left" vertical="center" indent="1"/>
    </xf>
    <xf numFmtId="39" fontId="3" fillId="0" borderId="4" xfId="0" applyNumberFormat="1" applyFont="1" applyFill="1" applyBorder="1" applyAlignment="1">
      <alignment vertical="center"/>
    </xf>
    <xf numFmtId="2" fontId="26" fillId="0" borderId="44" xfId="0" applyNumberFormat="1" applyFont="1" applyFill="1" applyBorder="1" applyAlignment="1">
      <alignment horizontal="center"/>
    </xf>
    <xf numFmtId="164" fontId="3" fillId="2" borderId="14" xfId="0" applyNumberFormat="1" applyFont="1" applyFill="1" applyBorder="1" applyAlignment="1">
      <alignment horizontal="center" vertical="center"/>
    </xf>
    <xf numFmtId="39" fontId="20" fillId="2" borderId="4" xfId="0" applyNumberFormat="1" applyFont="1" applyFill="1" applyBorder="1" applyAlignment="1">
      <alignment horizontal="right" vertical="center" indent="1"/>
    </xf>
    <xf numFmtId="9" fontId="3" fillId="2" borderId="65" xfId="3" applyNumberFormat="1" applyFont="1" applyFill="1" applyBorder="1" applyAlignment="1">
      <alignment horizontal="center" vertical="center"/>
    </xf>
    <xf numFmtId="9" fontId="3" fillId="2" borderId="4" xfId="3" applyNumberFormat="1" applyFont="1" applyFill="1" applyBorder="1" applyAlignment="1">
      <alignment horizontal="center" vertical="center"/>
    </xf>
    <xf numFmtId="9" fontId="3" fillId="2" borderId="14" xfId="3" applyNumberFormat="1" applyFont="1" applyFill="1" applyBorder="1" applyAlignment="1">
      <alignment horizontal="center" vertical="center"/>
    </xf>
    <xf numFmtId="43" fontId="3" fillId="2" borderId="31" xfId="1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43" fontId="3" fillId="2" borderId="31" xfId="0" applyNumberFormat="1" applyFont="1" applyFill="1" applyBorder="1" applyAlignment="1">
      <alignment horizontal="center" vertical="center"/>
    </xf>
    <xf numFmtId="4" fontId="0" fillId="0" borderId="0" xfId="0" applyNumberFormat="1" applyFill="1" applyBorder="1" applyAlignment="1">
      <alignment horizontal="center" vertical="center"/>
    </xf>
    <xf numFmtId="39" fontId="3" fillId="2" borderId="31" xfId="0" applyNumberFormat="1" applyFont="1" applyFill="1" applyBorder="1" applyAlignment="1">
      <alignment horizontal="right" vertical="center" indent="1"/>
    </xf>
    <xf numFmtId="43" fontId="28" fillId="0" borderId="0" xfId="1" applyNumberFormat="1" applyFont="1" applyAlignment="1">
      <alignment horizontal="left"/>
    </xf>
    <xf numFmtId="43" fontId="28" fillId="0" borderId="0" xfId="1" applyFont="1" applyAlignment="1">
      <alignment horizontal="left"/>
    </xf>
    <xf numFmtId="168" fontId="28" fillId="0" borderId="0" xfId="0" applyNumberFormat="1" applyFont="1"/>
    <xf numFmtId="39" fontId="20" fillId="2" borderId="31" xfId="1" applyNumberFormat="1" applyFont="1" applyFill="1" applyBorder="1" applyAlignment="1">
      <alignment horizontal="right" vertical="center" indent="1"/>
    </xf>
    <xf numFmtId="39" fontId="3" fillId="2" borderId="31" xfId="1" quotePrefix="1" applyNumberFormat="1" applyFont="1" applyFill="1" applyBorder="1" applyAlignment="1">
      <alignment horizontal="right" vertical="center" indent="1"/>
    </xf>
    <xf numFmtId="39" fontId="20" fillId="2" borderId="31" xfId="1" quotePrefix="1" applyNumberFormat="1" applyFont="1" applyFill="1" applyBorder="1" applyAlignment="1">
      <alignment horizontal="right" vertical="center" indent="1"/>
    </xf>
    <xf numFmtId="43" fontId="20" fillId="2" borderId="31" xfId="1" applyNumberFormat="1" applyFont="1" applyFill="1" applyBorder="1" applyAlignment="1">
      <alignment horizontal="center" vertical="center"/>
    </xf>
    <xf numFmtId="43" fontId="20" fillId="2" borderId="31" xfId="1" quotePrefix="1" applyNumberFormat="1" applyFont="1" applyFill="1" applyBorder="1" applyAlignment="1">
      <alignment horizontal="center" vertical="center"/>
    </xf>
    <xf numFmtId="43" fontId="20" fillId="2" borderId="31" xfId="0" applyNumberFormat="1" applyFont="1" applyFill="1" applyBorder="1" applyAlignment="1">
      <alignment horizontal="center" vertical="center"/>
    </xf>
    <xf numFmtId="39" fontId="3" fillId="2" borderId="31" xfId="0" applyNumberFormat="1" applyFont="1" applyFill="1" applyBorder="1" applyAlignment="1">
      <alignment vertical="center"/>
    </xf>
    <xf numFmtId="39" fontId="3" fillId="2" borderId="65" xfId="0" applyNumberFormat="1" applyFont="1" applyFill="1" applyBorder="1" applyAlignment="1">
      <alignment vertical="center"/>
    </xf>
    <xf numFmtId="164" fontId="3" fillId="2" borderId="55" xfId="0" applyNumberFormat="1" applyFont="1" applyFill="1" applyBorder="1" applyAlignment="1">
      <alignment horizontal="center" vertical="center"/>
    </xf>
    <xf numFmtId="39" fontId="20" fillId="2" borderId="14" xfId="0" applyNumberFormat="1" applyFont="1" applyFill="1" applyBorder="1" applyAlignment="1">
      <alignment horizontal="right" vertical="center" indent="1"/>
    </xf>
    <xf numFmtId="39" fontId="20" fillId="2" borderId="31" xfId="0" applyNumberFormat="1" applyFont="1" applyFill="1" applyBorder="1" applyAlignment="1">
      <alignment horizontal="right" vertical="center" indent="1"/>
    </xf>
    <xf numFmtId="9" fontId="3" fillId="2" borderId="22" xfId="3" applyFont="1" applyFill="1" applyBorder="1" applyAlignment="1">
      <alignment vertical="center"/>
    </xf>
    <xf numFmtId="9" fontId="3" fillId="2" borderId="55" xfId="3" applyNumberFormat="1" applyFont="1" applyFill="1" applyBorder="1" applyAlignment="1">
      <alignment horizontal="center" vertical="center"/>
    </xf>
    <xf numFmtId="9" fontId="20" fillId="2" borderId="2" xfId="3" applyNumberFormat="1" applyFont="1" applyFill="1" applyBorder="1" applyAlignment="1">
      <alignment horizontal="center" vertical="center"/>
    </xf>
    <xf numFmtId="9" fontId="3" fillId="2" borderId="65" xfId="3" applyFont="1" applyFill="1" applyBorder="1" applyAlignment="1">
      <alignment vertical="center"/>
    </xf>
    <xf numFmtId="9" fontId="20" fillId="2" borderId="14" xfId="3" applyFont="1" applyFill="1" applyBorder="1" applyAlignment="1">
      <alignment horizontal="center" vertical="center"/>
    </xf>
    <xf numFmtId="43" fontId="16" fillId="2" borderId="31" xfId="1" applyNumberFormat="1" applyFont="1" applyFill="1" applyBorder="1" applyAlignment="1">
      <alignment horizontal="center" vertical="center"/>
    </xf>
    <xf numFmtId="43" fontId="16" fillId="2" borderId="31" xfId="0" applyNumberFormat="1" applyFont="1" applyFill="1" applyBorder="1" applyAlignment="1">
      <alignment horizontal="center" vertical="center"/>
    </xf>
    <xf numFmtId="39" fontId="16" fillId="2" borderId="31" xfId="0" applyNumberFormat="1" applyFont="1" applyFill="1" applyBorder="1" applyAlignment="1">
      <alignment vertical="center"/>
    </xf>
    <xf numFmtId="166" fontId="16" fillId="2" borderId="31" xfId="0" applyNumberFormat="1" applyFont="1" applyFill="1" applyBorder="1" applyAlignment="1">
      <alignment vertical="center"/>
    </xf>
    <xf numFmtId="43" fontId="19" fillId="2" borderId="31" xfId="1" applyNumberFormat="1" applyFont="1" applyFill="1" applyBorder="1" applyAlignment="1">
      <alignment vertical="center"/>
    </xf>
    <xf numFmtId="43" fontId="19" fillId="2" borderId="31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center" vertical="center"/>
    </xf>
    <xf numFmtId="43" fontId="19" fillId="2" borderId="31" xfId="1" quotePrefix="1" applyNumberFormat="1" applyFont="1" applyFill="1" applyBorder="1" applyAlignment="1">
      <alignment horizontal="center" vertical="center"/>
    </xf>
    <xf numFmtId="169" fontId="20" fillId="0" borderId="0" xfId="0" applyNumberFormat="1" applyFont="1" applyFill="1" applyBorder="1" applyAlignment="1">
      <alignment horizontal="center" vertical="center"/>
    </xf>
    <xf numFmtId="164" fontId="20" fillId="0" borderId="0" xfId="1" applyNumberFormat="1" applyFont="1" applyFill="1" applyBorder="1" applyAlignment="1">
      <alignment horizontal="center" vertical="center"/>
    </xf>
    <xf numFmtId="164" fontId="3" fillId="0" borderId="0" xfId="1" quotePrefix="1" applyNumberFormat="1" applyFont="1" applyFill="1" applyBorder="1" applyAlignment="1">
      <alignment horizontal="center" vertical="center"/>
    </xf>
    <xf numFmtId="164" fontId="20" fillId="0" borderId="0" xfId="1" quotePrefix="1" applyNumberFormat="1" applyFont="1" applyFill="1" applyBorder="1" applyAlignment="1">
      <alignment horizontal="center" vertical="center"/>
    </xf>
    <xf numFmtId="43" fontId="19" fillId="2" borderId="31" xfId="0" applyNumberFormat="1" applyFont="1" applyFill="1" applyBorder="1" applyAlignment="1">
      <alignment horizontal="center" vertical="center"/>
    </xf>
    <xf numFmtId="164" fontId="29" fillId="0" borderId="0" xfId="1" applyNumberFormat="1" applyFont="1" applyFill="1" applyBorder="1" applyAlignment="1">
      <alignment horizontal="center" vertical="center"/>
    </xf>
    <xf numFmtId="43" fontId="20" fillId="4" borderId="44" xfId="0" applyNumberFormat="1" applyFont="1" applyFill="1" applyBorder="1" applyAlignment="1">
      <alignment vertical="center"/>
    </xf>
    <xf numFmtId="39" fontId="16" fillId="2" borderId="31" xfId="0" applyNumberFormat="1" applyFont="1" applyFill="1" applyBorder="1" applyAlignment="1">
      <alignment vertical="center" shrinkToFit="1"/>
    </xf>
    <xf numFmtId="166" fontId="19" fillId="2" borderId="31" xfId="0" applyNumberFormat="1" applyFont="1" applyFill="1" applyBorder="1" applyAlignment="1">
      <alignment horizontal="right" vertical="center"/>
    </xf>
    <xf numFmtId="166" fontId="16" fillId="2" borderId="31" xfId="0" applyNumberFormat="1" applyFont="1" applyFill="1" applyBorder="1" applyAlignment="1">
      <alignment horizontal="right" vertical="center"/>
    </xf>
    <xf numFmtId="164" fontId="3" fillId="2" borderId="58" xfId="0" applyNumberFormat="1" applyFont="1" applyFill="1" applyBorder="1" applyAlignment="1">
      <alignment horizontal="center" vertical="center"/>
    </xf>
    <xf numFmtId="43" fontId="3" fillId="4" borderId="43" xfId="1" applyNumberFormat="1" applyFont="1" applyFill="1" applyBorder="1" applyAlignment="1">
      <alignment vertical="center"/>
    </xf>
    <xf numFmtId="164" fontId="3" fillId="2" borderId="45" xfId="0" applyNumberFormat="1" applyFont="1" applyFill="1" applyBorder="1" applyAlignment="1">
      <alignment horizontal="center" vertical="center"/>
    </xf>
    <xf numFmtId="43" fontId="3" fillId="2" borderId="0" xfId="1" applyNumberFormat="1" applyFont="1" applyFill="1" applyBorder="1" applyAlignment="1">
      <alignment horizontal="center" vertical="center"/>
    </xf>
    <xf numFmtId="43" fontId="3" fillId="4" borderId="44" xfId="0" applyNumberFormat="1" applyFont="1" applyFill="1" applyBorder="1" applyAlignment="1">
      <alignment vertical="center"/>
    </xf>
    <xf numFmtId="43" fontId="3" fillId="2" borderId="0" xfId="0" applyNumberFormat="1" applyFont="1" applyFill="1" applyBorder="1" applyAlignment="1">
      <alignment horizontal="center" vertical="center"/>
    </xf>
    <xf numFmtId="164" fontId="3" fillId="2" borderId="50" xfId="0" applyNumberFormat="1" applyFont="1" applyFill="1" applyBorder="1" applyAlignment="1">
      <alignment horizontal="center" vertical="center"/>
    </xf>
    <xf numFmtId="39" fontId="3" fillId="2" borderId="0" xfId="0" applyNumberFormat="1" applyFont="1" applyFill="1" applyBorder="1" applyAlignment="1">
      <alignment horizontal="right" vertical="center" shrinkToFit="1"/>
    </xf>
    <xf numFmtId="39" fontId="3" fillId="2" borderId="31" xfId="1" applyNumberFormat="1" applyFont="1" applyFill="1" applyBorder="1" applyAlignment="1">
      <alignment horizontal="right" vertical="center" indent="1"/>
    </xf>
    <xf numFmtId="171" fontId="3" fillId="2" borderId="0" xfId="1" applyNumberFormat="1" applyFont="1" applyFill="1" applyBorder="1" applyAlignment="1">
      <alignment horizontal="right" vertical="center" wrapText="1" shrinkToFit="1"/>
    </xf>
    <xf numFmtId="39" fontId="3" fillId="2" borderId="0" xfId="1" quotePrefix="1" applyNumberFormat="1" applyFont="1" applyFill="1" applyBorder="1" applyAlignment="1">
      <alignment horizontal="right" vertical="center" shrinkToFit="1"/>
    </xf>
    <xf numFmtId="39" fontId="3" fillId="2" borderId="0" xfId="1" applyNumberFormat="1" applyFont="1" applyFill="1" applyBorder="1" applyAlignment="1">
      <alignment horizontal="right" vertical="center" shrinkToFit="1"/>
    </xf>
    <xf numFmtId="164" fontId="3" fillId="2" borderId="50" xfId="0" quotePrefix="1" applyNumberFormat="1" applyFont="1" applyFill="1" applyBorder="1" applyAlignment="1">
      <alignment horizontal="center" vertical="center"/>
    </xf>
    <xf numFmtId="43" fontId="20" fillId="2" borderId="0" xfId="1" applyNumberFormat="1" applyFont="1" applyFill="1" applyBorder="1" applyAlignment="1">
      <alignment horizontal="center" vertical="center"/>
    </xf>
    <xf numFmtId="43" fontId="20" fillId="2" borderId="0" xfId="1" quotePrefix="1" applyNumberFormat="1" applyFont="1" applyFill="1" applyBorder="1" applyAlignment="1">
      <alignment horizontal="center" vertical="center"/>
    </xf>
    <xf numFmtId="43" fontId="20" fillId="2" borderId="0" xfId="0" applyNumberFormat="1" applyFont="1" applyFill="1" applyBorder="1" applyAlignment="1">
      <alignment horizontal="center" vertical="center"/>
    </xf>
    <xf numFmtId="43" fontId="20" fillId="2" borderId="0" xfId="0" applyNumberFormat="1" applyFont="1" applyFill="1" applyBorder="1" applyAlignment="1">
      <alignment horizontal="center" vertical="center" shrinkToFit="1"/>
    </xf>
    <xf numFmtId="164" fontId="3" fillId="2" borderId="49" xfId="0" applyNumberFormat="1" applyFont="1" applyFill="1" applyBorder="1" applyAlignment="1">
      <alignment horizontal="left" vertical="center" indent="1"/>
    </xf>
    <xf numFmtId="39" fontId="3" fillId="2" borderId="31" xfId="0" applyNumberFormat="1" applyFont="1" applyFill="1" applyBorder="1" applyAlignment="1">
      <alignment vertical="center" shrinkToFit="1"/>
    </xf>
    <xf numFmtId="39" fontId="3" fillId="2" borderId="0" xfId="0" applyNumberFormat="1" applyFont="1" applyFill="1" applyBorder="1" applyAlignment="1">
      <alignment vertical="center" shrinkToFit="1"/>
    </xf>
    <xf numFmtId="164" fontId="3" fillId="2" borderId="65" xfId="0" applyNumberFormat="1" applyFont="1" applyFill="1" applyBorder="1" applyAlignment="1">
      <alignment horizontal="center" vertical="center"/>
    </xf>
    <xf numFmtId="39" fontId="20" fillId="0" borderId="4" xfId="0" applyNumberFormat="1" applyFont="1" applyFill="1" applyBorder="1" applyAlignment="1">
      <alignment horizontal="right" vertical="center" indent="1"/>
    </xf>
    <xf numFmtId="9" fontId="3" fillId="2" borderId="41" xfId="3" applyNumberFormat="1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43" fontId="3" fillId="2" borderId="59" xfId="1" applyNumberFormat="1" applyFont="1" applyFill="1" applyBorder="1" applyAlignment="1">
      <alignment horizontal="center" vertical="center"/>
    </xf>
    <xf numFmtId="2" fontId="3" fillId="0" borderId="64" xfId="0" applyNumberFormat="1" applyFont="1" applyBorder="1" applyAlignment="1">
      <alignment vertical="center"/>
    </xf>
    <xf numFmtId="172" fontId="3" fillId="4" borderId="64" xfId="0" applyNumberFormat="1" applyFont="1" applyFill="1" applyBorder="1" applyAlignment="1">
      <alignment vertical="center"/>
    </xf>
    <xf numFmtId="39" fontId="3" fillId="4" borderId="44" xfId="0" applyNumberFormat="1" applyFont="1" applyFill="1" applyBorder="1" applyAlignment="1">
      <alignment vertical="center" shrinkToFit="1"/>
    </xf>
    <xf numFmtId="4" fontId="3" fillId="2" borderId="62" xfId="0" quotePrefix="1" applyNumberFormat="1" applyFont="1" applyFill="1" applyBorder="1" applyAlignment="1">
      <alignment horizontal="center" vertical="center"/>
    </xf>
    <xf numFmtId="43" fontId="20" fillId="4" borderId="44" xfId="0" applyNumberFormat="1" applyFont="1" applyFill="1" applyBorder="1" applyAlignment="1">
      <alignment vertical="center" shrinkToFit="1"/>
    </xf>
    <xf numFmtId="164" fontId="3" fillId="2" borderId="44" xfId="0" applyNumberFormat="1" applyFont="1" applyFill="1" applyBorder="1" applyAlignment="1">
      <alignment horizontal="left" vertical="center" indent="1"/>
    </xf>
    <xf numFmtId="43" fontId="20" fillId="4" borderId="44" xfId="1" applyNumberFormat="1" applyFont="1" applyFill="1" applyBorder="1" applyAlignment="1">
      <alignment vertical="center"/>
    </xf>
    <xf numFmtId="164" fontId="3" fillId="2" borderId="31" xfId="0" applyNumberFormat="1" applyFont="1" applyFill="1" applyBorder="1" applyAlignment="1">
      <alignment horizontal="center" vertical="center"/>
    </xf>
    <xf numFmtId="168" fontId="27" fillId="7" borderId="14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14" fontId="23" fillId="0" borderId="0" xfId="0" applyNumberFormat="1" applyFont="1" applyFill="1" applyBorder="1" applyAlignment="1">
      <alignment horizontal="center" vertical="center"/>
    </xf>
  </cellXfs>
  <cellStyles count="6">
    <cellStyle name="Comma" xfId="1" builtinId="3"/>
    <cellStyle name="Comma [0]" xfId="2" builtinId="6"/>
    <cellStyle name="Comma [0] 2" xfId="4"/>
    <cellStyle name="Comma 3" xfId="5"/>
    <cellStyle name="Normal" xfId="0" builtinId="0"/>
    <cellStyle name="Percent" xfId="3" builtinId="5"/>
  </cellStyles>
  <dxfs count="1">
    <dxf>
      <font>
        <strike val="0"/>
        <color theme="0"/>
      </font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GRAFIK VOLUME HARIAN WADUK SE JAWA TENGAH TAHUN 2015 </a:t>
            </a:r>
          </a:p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(JUTA m³)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UTAMA!$N$39</c:f>
              <c:strCache>
                <c:ptCount val="1"/>
                <c:pt idx="0">
                  <c:v>Maximum</c:v>
                </c:pt>
              </c:strCache>
            </c:strRef>
          </c:tx>
          <c:spPr>
            <a:ln w="22225"/>
          </c:spPr>
          <c:cat>
            <c:strRef>
              <c:f>UTAMA!$O$5:$Z$6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UTAMA!$O$39:$Z$39</c:f>
              <c:numCache>
                <c:formatCode>_(* #,##0.00_);_(* \(#,##0.00\);_(* "-"??_);_(@_)</c:formatCode>
                <c:ptCount val="12"/>
                <c:pt idx="0">
                  <c:v>692.87</c:v>
                </c:pt>
                <c:pt idx="1">
                  <c:v>1032.74</c:v>
                </c:pt>
                <c:pt idx="2">
                  <c:v>1208.5</c:v>
                </c:pt>
                <c:pt idx="3">
                  <c:v>1298.76</c:v>
                </c:pt>
                <c:pt idx="4">
                  <c:v>1293.04</c:v>
                </c:pt>
                <c:pt idx="5">
                  <c:v>1347.06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UTAMA!$N$40</c:f>
              <c:strCache>
                <c:ptCount val="1"/>
                <c:pt idx="0">
                  <c:v>Rerata bulanan</c:v>
                </c:pt>
              </c:strCache>
            </c:strRef>
          </c:tx>
          <c:spPr>
            <a:ln w="22225"/>
          </c:spPr>
          <c:val>
            <c:numRef>
              <c:f>UTAMA!$O$40:$Z$40</c:f>
              <c:numCache>
                <c:formatCode>_(* #,##0.00_);_(* \(#,##0.00\);_(* "-"??_);_(@_)</c:formatCode>
                <c:ptCount val="12"/>
                <c:pt idx="0">
                  <c:v>671.79214285714272</c:v>
                </c:pt>
                <c:pt idx="1">
                  <c:v>910.49571428571448</c:v>
                </c:pt>
                <c:pt idx="2">
                  <c:v>1124.7044838709678</c:v>
                </c:pt>
                <c:pt idx="3">
                  <c:v>1274.6516666666662</c:v>
                </c:pt>
                <c:pt idx="4">
                  <c:v>1268.91935483871</c:v>
                </c:pt>
                <c:pt idx="5">
                  <c:v>874.73899999999992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UTAMA!$N$41</c:f>
              <c:strCache>
                <c:ptCount val="1"/>
                <c:pt idx="0">
                  <c:v>Minimum</c:v>
                </c:pt>
              </c:strCache>
            </c:strRef>
          </c:tx>
          <c:spPr>
            <a:ln w="22225"/>
          </c:spPr>
          <c:val>
            <c:numRef>
              <c:f>UTAMA!$O$41:$Z$41</c:f>
              <c:numCache>
                <c:formatCode>_(* #,##0.00_);_(* \(#,##0.00\);_(* "-"??_);_(@_)</c:formatCode>
                <c:ptCount val="12"/>
                <c:pt idx="0">
                  <c:v>556.70000000000005</c:v>
                </c:pt>
                <c:pt idx="1">
                  <c:v>693.59</c:v>
                </c:pt>
                <c:pt idx="2">
                  <c:v>1042.53</c:v>
                </c:pt>
                <c:pt idx="3">
                  <c:v>1212.3399999999999</c:v>
                </c:pt>
                <c:pt idx="4">
                  <c:v>1252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629840"/>
        <c:axId val="319625528"/>
      </c:lineChart>
      <c:catAx>
        <c:axId val="319629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19625528"/>
        <c:crosses val="autoZero"/>
        <c:auto val="1"/>
        <c:lblAlgn val="ctr"/>
        <c:lblOffset val="100"/>
        <c:noMultiLvlLbl val="0"/>
      </c:catAx>
      <c:valAx>
        <c:axId val="3196255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en-GB"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DEBIT (m³/dt)</a:t>
                </a:r>
              </a:p>
            </c:rich>
          </c:tx>
          <c:layout/>
          <c:overlay val="0"/>
        </c:title>
        <c:numFmt formatCode="_(* #,##0.00_);_(* \(#,##0.00\);_(* &quot;-&quot;??_);_(@_)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1962984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</c:dTable>
    </c:plotArea>
    <c:plotVisOnly val="1"/>
    <c:dispBlanksAs val="gap"/>
    <c:showDLblsOverMax val="0"/>
  </c:chart>
  <c:spPr>
    <a:ln w="25400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4803149606305608" l="0.70866141732288812" r="0.70866141732288812" t="0.74803149606305608" header="0.31496062992129276" footer="0.31496062992129276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97331632798494"/>
          <c:y val="8.9843750000000014E-2"/>
          <c:w val="0.78408247440566958"/>
          <c:h val="0.87890625000001465"/>
        </c:manualLayout>
      </c:layout>
      <c:barChart>
        <c:barDir val="col"/>
        <c:grouping val="clustered"/>
        <c:varyColors val="0"/>
        <c:ser>
          <c:idx val="0"/>
          <c:order val="0"/>
          <c:tx>
            <c:v>RENCANA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REALISASI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9630232"/>
        <c:axId val="319625136"/>
      </c:barChart>
      <c:catAx>
        <c:axId val="31963023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2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
</a:t>
                </a:r>
              </a:p>
            </c:rich>
          </c:tx>
          <c:layout>
            <c:manualLayout>
              <c:xMode val="edge"/>
              <c:yMode val="edge"/>
              <c:x val="0.51368231170865652"/>
              <c:y val="0.761718635170605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9625136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319625136"/>
        <c:scaling>
          <c:orientation val="minMax"/>
          <c:max val="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2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Volume (Juta m</a:t>
                </a:r>
                <a:r>
                  <a:rPr lang="en-US" sz="11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12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)</a:t>
                </a:r>
              </a:p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 sz="1250" b="1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c:rich>
          </c:tx>
          <c:layout>
            <c:manualLayout>
              <c:xMode val="edge"/>
              <c:yMode val="edge"/>
              <c:x val="6.2190680386117235E-3"/>
              <c:y val="0.3828122984626935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9630232"/>
        <c:crosses val="autoZero"/>
        <c:crossBetween val="between"/>
        <c:majorUnit val="15"/>
        <c:min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0654432761897661"/>
          <c:y val="1.562489688788902E-2"/>
          <c:w val="0.19240873725504881"/>
          <c:h val="4.6874840644919355E-2"/>
        </c:manualLayout>
      </c:layout>
      <c:overlay val="0"/>
      <c:spPr>
        <a:solidFill>
          <a:srgbClr val="CCFFCC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16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78" l="0.75000000000001465" r="0.75000000000001465" t="0.82000000000000062" header="0.5" footer="0.5"/>
    <c:pageSetup orientation="landscape" horizontalDpi="-4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80757886205836E-2"/>
          <c:y val="0.12568035113502921"/>
          <c:w val="0.87645692719852264"/>
          <c:h val="0.81512009480789871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UTAMA!$AQ$65:$AQ$443</c:f>
              <c:numCache>
                <c:formatCode>dd\-mm</c:formatCode>
                <c:ptCount val="37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  <c:pt idx="55">
                  <c:v>53</c:v>
                </c:pt>
                <c:pt idx="56">
                  <c:v>54</c:v>
                </c:pt>
                <c:pt idx="57">
                  <c:v>55</c:v>
                </c:pt>
                <c:pt idx="58">
                  <c:v>56</c:v>
                </c:pt>
                <c:pt idx="59">
                  <c:v>57</c:v>
                </c:pt>
                <c:pt idx="60">
                  <c:v>58</c:v>
                </c:pt>
                <c:pt idx="61">
                  <c:v>59</c:v>
                </c:pt>
                <c:pt idx="62">
                  <c:v>61</c:v>
                </c:pt>
                <c:pt idx="63">
                  <c:v>62</c:v>
                </c:pt>
                <c:pt idx="64">
                  <c:v>63</c:v>
                </c:pt>
                <c:pt idx="65">
                  <c:v>64</c:v>
                </c:pt>
                <c:pt idx="66">
                  <c:v>65</c:v>
                </c:pt>
                <c:pt idx="67">
                  <c:v>66</c:v>
                </c:pt>
                <c:pt idx="68">
                  <c:v>67</c:v>
                </c:pt>
                <c:pt idx="69">
                  <c:v>68</c:v>
                </c:pt>
                <c:pt idx="70">
                  <c:v>69</c:v>
                </c:pt>
                <c:pt idx="71">
                  <c:v>70</c:v>
                </c:pt>
                <c:pt idx="72">
                  <c:v>71</c:v>
                </c:pt>
                <c:pt idx="73">
                  <c:v>72</c:v>
                </c:pt>
                <c:pt idx="74">
                  <c:v>73</c:v>
                </c:pt>
                <c:pt idx="75">
                  <c:v>74</c:v>
                </c:pt>
                <c:pt idx="76">
                  <c:v>75</c:v>
                </c:pt>
                <c:pt idx="77">
                  <c:v>76</c:v>
                </c:pt>
                <c:pt idx="78">
                  <c:v>77</c:v>
                </c:pt>
                <c:pt idx="79">
                  <c:v>78</c:v>
                </c:pt>
                <c:pt idx="80">
                  <c:v>79</c:v>
                </c:pt>
                <c:pt idx="81">
                  <c:v>80</c:v>
                </c:pt>
                <c:pt idx="82">
                  <c:v>81</c:v>
                </c:pt>
                <c:pt idx="83">
                  <c:v>82</c:v>
                </c:pt>
                <c:pt idx="84">
                  <c:v>83</c:v>
                </c:pt>
                <c:pt idx="85">
                  <c:v>84</c:v>
                </c:pt>
                <c:pt idx="86">
                  <c:v>85</c:v>
                </c:pt>
                <c:pt idx="87">
                  <c:v>86</c:v>
                </c:pt>
                <c:pt idx="91">
                  <c:v>87</c:v>
                </c:pt>
                <c:pt idx="92">
                  <c:v>88</c:v>
                </c:pt>
                <c:pt idx="93">
                  <c:v>89</c:v>
                </c:pt>
                <c:pt idx="94">
                  <c:v>90</c:v>
                </c:pt>
                <c:pt idx="95">
                  <c:v>91</c:v>
                </c:pt>
                <c:pt idx="96">
                  <c:v>92</c:v>
                </c:pt>
                <c:pt idx="97">
                  <c:v>93</c:v>
                </c:pt>
                <c:pt idx="98">
                  <c:v>94</c:v>
                </c:pt>
                <c:pt idx="99">
                  <c:v>95</c:v>
                </c:pt>
                <c:pt idx="100">
                  <c:v>96</c:v>
                </c:pt>
                <c:pt idx="101">
                  <c:v>97</c:v>
                </c:pt>
                <c:pt idx="102">
                  <c:v>98</c:v>
                </c:pt>
                <c:pt idx="103">
                  <c:v>99</c:v>
                </c:pt>
                <c:pt idx="104">
                  <c:v>100</c:v>
                </c:pt>
                <c:pt idx="105">
                  <c:v>101</c:v>
                </c:pt>
                <c:pt idx="106">
                  <c:v>102</c:v>
                </c:pt>
                <c:pt idx="107">
                  <c:v>103</c:v>
                </c:pt>
                <c:pt idx="108">
                  <c:v>104</c:v>
                </c:pt>
                <c:pt idx="109">
                  <c:v>105</c:v>
                </c:pt>
                <c:pt idx="110">
                  <c:v>106</c:v>
                </c:pt>
                <c:pt idx="111">
                  <c:v>107</c:v>
                </c:pt>
                <c:pt idx="112">
                  <c:v>108</c:v>
                </c:pt>
                <c:pt idx="113">
                  <c:v>109</c:v>
                </c:pt>
                <c:pt idx="114">
                  <c:v>110</c:v>
                </c:pt>
                <c:pt idx="115">
                  <c:v>111</c:v>
                </c:pt>
                <c:pt idx="116">
                  <c:v>112</c:v>
                </c:pt>
                <c:pt idx="117">
                  <c:v>113</c:v>
                </c:pt>
                <c:pt idx="118">
                  <c:v>114</c:v>
                </c:pt>
                <c:pt idx="119">
                  <c:v>115</c:v>
                </c:pt>
                <c:pt idx="120">
                  <c:v>116</c:v>
                </c:pt>
                <c:pt idx="121">
                  <c:v>117</c:v>
                </c:pt>
                <c:pt idx="122">
                  <c:v>118</c:v>
                </c:pt>
                <c:pt idx="123">
                  <c:v>119</c:v>
                </c:pt>
                <c:pt idx="124">
                  <c:v>120</c:v>
                </c:pt>
                <c:pt idx="125">
                  <c:v>121</c:v>
                </c:pt>
                <c:pt idx="126">
                  <c:v>122</c:v>
                </c:pt>
                <c:pt idx="127">
                  <c:v>123</c:v>
                </c:pt>
                <c:pt idx="128">
                  <c:v>124</c:v>
                </c:pt>
                <c:pt idx="129">
                  <c:v>125</c:v>
                </c:pt>
                <c:pt idx="130">
                  <c:v>126</c:v>
                </c:pt>
                <c:pt idx="131">
                  <c:v>127</c:v>
                </c:pt>
                <c:pt idx="132">
                  <c:v>128</c:v>
                </c:pt>
                <c:pt idx="133">
                  <c:v>129</c:v>
                </c:pt>
                <c:pt idx="134">
                  <c:v>130</c:v>
                </c:pt>
                <c:pt idx="135">
                  <c:v>131</c:v>
                </c:pt>
                <c:pt idx="136">
                  <c:v>132</c:v>
                </c:pt>
                <c:pt idx="137">
                  <c:v>133</c:v>
                </c:pt>
                <c:pt idx="141">
                  <c:v>134</c:v>
                </c:pt>
                <c:pt idx="142">
                  <c:v>135</c:v>
                </c:pt>
                <c:pt idx="143">
                  <c:v>136</c:v>
                </c:pt>
                <c:pt idx="144">
                  <c:v>137</c:v>
                </c:pt>
                <c:pt idx="145">
                  <c:v>138</c:v>
                </c:pt>
                <c:pt idx="146">
                  <c:v>139</c:v>
                </c:pt>
                <c:pt idx="147">
                  <c:v>140</c:v>
                </c:pt>
                <c:pt idx="148">
                  <c:v>141</c:v>
                </c:pt>
                <c:pt idx="149">
                  <c:v>142</c:v>
                </c:pt>
                <c:pt idx="150">
                  <c:v>143</c:v>
                </c:pt>
                <c:pt idx="151">
                  <c:v>144</c:v>
                </c:pt>
                <c:pt idx="152">
                  <c:v>145</c:v>
                </c:pt>
                <c:pt idx="153">
                  <c:v>146</c:v>
                </c:pt>
                <c:pt idx="154">
                  <c:v>147</c:v>
                </c:pt>
                <c:pt idx="155">
                  <c:v>148</c:v>
                </c:pt>
                <c:pt idx="156">
                  <c:v>149</c:v>
                </c:pt>
                <c:pt idx="157">
                  <c:v>150</c:v>
                </c:pt>
                <c:pt idx="158">
                  <c:v>151</c:v>
                </c:pt>
                <c:pt idx="159">
                  <c:v>152</c:v>
                </c:pt>
                <c:pt idx="160">
                  <c:v>153</c:v>
                </c:pt>
                <c:pt idx="161">
                  <c:v>154</c:v>
                </c:pt>
                <c:pt idx="162">
                  <c:v>155</c:v>
                </c:pt>
                <c:pt idx="163">
                  <c:v>156</c:v>
                </c:pt>
                <c:pt idx="164">
                  <c:v>157</c:v>
                </c:pt>
                <c:pt idx="165">
                  <c:v>158</c:v>
                </c:pt>
                <c:pt idx="166">
                  <c:v>159</c:v>
                </c:pt>
                <c:pt idx="167">
                  <c:v>160</c:v>
                </c:pt>
                <c:pt idx="168">
                  <c:v>161</c:v>
                </c:pt>
                <c:pt idx="169">
                  <c:v>162</c:v>
                </c:pt>
                <c:pt idx="170">
                  <c:v>163</c:v>
                </c:pt>
                <c:pt idx="171">
                  <c:v>164</c:v>
                </c:pt>
                <c:pt idx="172">
                  <c:v>165</c:v>
                </c:pt>
                <c:pt idx="173">
                  <c:v>166</c:v>
                </c:pt>
                <c:pt idx="174">
                  <c:v>167</c:v>
                </c:pt>
                <c:pt idx="175">
                  <c:v>168</c:v>
                </c:pt>
                <c:pt idx="176">
                  <c:v>169</c:v>
                </c:pt>
                <c:pt idx="177">
                  <c:v>170</c:v>
                </c:pt>
                <c:pt idx="178">
                  <c:v>171</c:v>
                </c:pt>
                <c:pt idx="179">
                  <c:v>172</c:v>
                </c:pt>
                <c:pt idx="180">
                  <c:v>173</c:v>
                </c:pt>
                <c:pt idx="181">
                  <c:v>174</c:v>
                </c:pt>
                <c:pt idx="182">
                  <c:v>175</c:v>
                </c:pt>
                <c:pt idx="183">
                  <c:v>176</c:v>
                </c:pt>
                <c:pt idx="184">
                  <c:v>177</c:v>
                </c:pt>
                <c:pt idx="185">
                  <c:v>178</c:v>
                </c:pt>
                <c:pt idx="186">
                  <c:v>179</c:v>
                </c:pt>
                <c:pt idx="187">
                  <c:v>180</c:v>
                </c:pt>
                <c:pt idx="191">
                  <c:v>181</c:v>
                </c:pt>
                <c:pt idx="192">
                  <c:v>182</c:v>
                </c:pt>
                <c:pt idx="193">
                  <c:v>183</c:v>
                </c:pt>
                <c:pt idx="194">
                  <c:v>184</c:v>
                </c:pt>
                <c:pt idx="195">
                  <c:v>185</c:v>
                </c:pt>
                <c:pt idx="196">
                  <c:v>186</c:v>
                </c:pt>
                <c:pt idx="197">
                  <c:v>187</c:v>
                </c:pt>
                <c:pt idx="198">
                  <c:v>188</c:v>
                </c:pt>
                <c:pt idx="199">
                  <c:v>189</c:v>
                </c:pt>
                <c:pt idx="200">
                  <c:v>190</c:v>
                </c:pt>
                <c:pt idx="201">
                  <c:v>191</c:v>
                </c:pt>
                <c:pt idx="202">
                  <c:v>192</c:v>
                </c:pt>
                <c:pt idx="203">
                  <c:v>193</c:v>
                </c:pt>
                <c:pt idx="204">
                  <c:v>194</c:v>
                </c:pt>
                <c:pt idx="205">
                  <c:v>195</c:v>
                </c:pt>
                <c:pt idx="206">
                  <c:v>196</c:v>
                </c:pt>
                <c:pt idx="207">
                  <c:v>197</c:v>
                </c:pt>
                <c:pt idx="208">
                  <c:v>198</c:v>
                </c:pt>
                <c:pt idx="209">
                  <c:v>199</c:v>
                </c:pt>
                <c:pt idx="210">
                  <c:v>200</c:v>
                </c:pt>
                <c:pt idx="211">
                  <c:v>201</c:v>
                </c:pt>
                <c:pt idx="212">
                  <c:v>202</c:v>
                </c:pt>
                <c:pt idx="213">
                  <c:v>203</c:v>
                </c:pt>
                <c:pt idx="214">
                  <c:v>204</c:v>
                </c:pt>
                <c:pt idx="215">
                  <c:v>205</c:v>
                </c:pt>
                <c:pt idx="216">
                  <c:v>206</c:v>
                </c:pt>
                <c:pt idx="217">
                  <c:v>207</c:v>
                </c:pt>
                <c:pt idx="218">
                  <c:v>208</c:v>
                </c:pt>
                <c:pt idx="219">
                  <c:v>209</c:v>
                </c:pt>
                <c:pt idx="220">
                  <c:v>210</c:v>
                </c:pt>
                <c:pt idx="221">
                  <c:v>211</c:v>
                </c:pt>
                <c:pt idx="222">
                  <c:v>212</c:v>
                </c:pt>
                <c:pt idx="223">
                  <c:v>213</c:v>
                </c:pt>
                <c:pt idx="224">
                  <c:v>214</c:v>
                </c:pt>
                <c:pt idx="225">
                  <c:v>215</c:v>
                </c:pt>
                <c:pt idx="226">
                  <c:v>216</c:v>
                </c:pt>
                <c:pt idx="227">
                  <c:v>217</c:v>
                </c:pt>
                <c:pt idx="228">
                  <c:v>218</c:v>
                </c:pt>
                <c:pt idx="229">
                  <c:v>219</c:v>
                </c:pt>
                <c:pt idx="230">
                  <c:v>220</c:v>
                </c:pt>
                <c:pt idx="231">
                  <c:v>221</c:v>
                </c:pt>
                <c:pt idx="232">
                  <c:v>222</c:v>
                </c:pt>
                <c:pt idx="233">
                  <c:v>223</c:v>
                </c:pt>
                <c:pt idx="234">
                  <c:v>224</c:v>
                </c:pt>
                <c:pt idx="235">
                  <c:v>225</c:v>
                </c:pt>
                <c:pt idx="236">
                  <c:v>226</c:v>
                </c:pt>
                <c:pt idx="237">
                  <c:v>227</c:v>
                </c:pt>
                <c:pt idx="241">
                  <c:v>228</c:v>
                </c:pt>
                <c:pt idx="242">
                  <c:v>229</c:v>
                </c:pt>
                <c:pt idx="243">
                  <c:v>230</c:v>
                </c:pt>
                <c:pt idx="244">
                  <c:v>231</c:v>
                </c:pt>
                <c:pt idx="245">
                  <c:v>232</c:v>
                </c:pt>
                <c:pt idx="246">
                  <c:v>233</c:v>
                </c:pt>
                <c:pt idx="247">
                  <c:v>234</c:v>
                </c:pt>
                <c:pt idx="248">
                  <c:v>235</c:v>
                </c:pt>
                <c:pt idx="249">
                  <c:v>236</c:v>
                </c:pt>
                <c:pt idx="250">
                  <c:v>237</c:v>
                </c:pt>
                <c:pt idx="251">
                  <c:v>238</c:v>
                </c:pt>
                <c:pt idx="252">
                  <c:v>239</c:v>
                </c:pt>
                <c:pt idx="253">
                  <c:v>240</c:v>
                </c:pt>
                <c:pt idx="254">
                  <c:v>241</c:v>
                </c:pt>
                <c:pt idx="255">
                  <c:v>242</c:v>
                </c:pt>
                <c:pt idx="256">
                  <c:v>243</c:v>
                </c:pt>
                <c:pt idx="257">
                  <c:v>244</c:v>
                </c:pt>
                <c:pt idx="258">
                  <c:v>245</c:v>
                </c:pt>
                <c:pt idx="259">
                  <c:v>246</c:v>
                </c:pt>
                <c:pt idx="260">
                  <c:v>247</c:v>
                </c:pt>
                <c:pt idx="261">
                  <c:v>248</c:v>
                </c:pt>
                <c:pt idx="262">
                  <c:v>249</c:v>
                </c:pt>
                <c:pt idx="263">
                  <c:v>250</c:v>
                </c:pt>
                <c:pt idx="264">
                  <c:v>251</c:v>
                </c:pt>
                <c:pt idx="265">
                  <c:v>252</c:v>
                </c:pt>
                <c:pt idx="266">
                  <c:v>253</c:v>
                </c:pt>
                <c:pt idx="267">
                  <c:v>254</c:v>
                </c:pt>
                <c:pt idx="268">
                  <c:v>255</c:v>
                </c:pt>
                <c:pt idx="269">
                  <c:v>256</c:v>
                </c:pt>
                <c:pt idx="270">
                  <c:v>257</c:v>
                </c:pt>
                <c:pt idx="271">
                  <c:v>258</c:v>
                </c:pt>
                <c:pt idx="272">
                  <c:v>259</c:v>
                </c:pt>
                <c:pt idx="273">
                  <c:v>260</c:v>
                </c:pt>
                <c:pt idx="274">
                  <c:v>261</c:v>
                </c:pt>
                <c:pt idx="275">
                  <c:v>262</c:v>
                </c:pt>
                <c:pt idx="276">
                  <c:v>263</c:v>
                </c:pt>
                <c:pt idx="277">
                  <c:v>264</c:v>
                </c:pt>
                <c:pt idx="278">
                  <c:v>265</c:v>
                </c:pt>
                <c:pt idx="279">
                  <c:v>266</c:v>
                </c:pt>
                <c:pt idx="280">
                  <c:v>267</c:v>
                </c:pt>
                <c:pt idx="281">
                  <c:v>268</c:v>
                </c:pt>
                <c:pt idx="282">
                  <c:v>269</c:v>
                </c:pt>
                <c:pt idx="283">
                  <c:v>270</c:v>
                </c:pt>
                <c:pt idx="284">
                  <c:v>271</c:v>
                </c:pt>
                <c:pt idx="285">
                  <c:v>272</c:v>
                </c:pt>
                <c:pt idx="286">
                  <c:v>273</c:v>
                </c:pt>
                <c:pt idx="287">
                  <c:v>274</c:v>
                </c:pt>
                <c:pt idx="288">
                  <c:v>275</c:v>
                </c:pt>
                <c:pt idx="289">
                  <c:v>276</c:v>
                </c:pt>
                <c:pt idx="290">
                  <c:v>277</c:v>
                </c:pt>
                <c:pt idx="291">
                  <c:v>278</c:v>
                </c:pt>
                <c:pt idx="292">
                  <c:v>279</c:v>
                </c:pt>
                <c:pt idx="293">
                  <c:v>280</c:v>
                </c:pt>
                <c:pt idx="294">
                  <c:v>281</c:v>
                </c:pt>
                <c:pt idx="295">
                  <c:v>282</c:v>
                </c:pt>
                <c:pt idx="296">
                  <c:v>283</c:v>
                </c:pt>
                <c:pt idx="297">
                  <c:v>284</c:v>
                </c:pt>
                <c:pt idx="298">
                  <c:v>285</c:v>
                </c:pt>
                <c:pt idx="299">
                  <c:v>286</c:v>
                </c:pt>
                <c:pt idx="300">
                  <c:v>287</c:v>
                </c:pt>
                <c:pt idx="301">
                  <c:v>288</c:v>
                </c:pt>
                <c:pt idx="302">
                  <c:v>289</c:v>
                </c:pt>
                <c:pt idx="303">
                  <c:v>290</c:v>
                </c:pt>
                <c:pt idx="304">
                  <c:v>291</c:v>
                </c:pt>
                <c:pt idx="305">
                  <c:v>292</c:v>
                </c:pt>
                <c:pt idx="306">
                  <c:v>293</c:v>
                </c:pt>
                <c:pt idx="307">
                  <c:v>294</c:v>
                </c:pt>
                <c:pt idx="308">
                  <c:v>295</c:v>
                </c:pt>
                <c:pt idx="309">
                  <c:v>296</c:v>
                </c:pt>
                <c:pt idx="310">
                  <c:v>297</c:v>
                </c:pt>
                <c:pt idx="311">
                  <c:v>298</c:v>
                </c:pt>
                <c:pt idx="312">
                  <c:v>299</c:v>
                </c:pt>
                <c:pt idx="313">
                  <c:v>300</c:v>
                </c:pt>
                <c:pt idx="314">
                  <c:v>301</c:v>
                </c:pt>
                <c:pt idx="315">
                  <c:v>302</c:v>
                </c:pt>
                <c:pt idx="316">
                  <c:v>303</c:v>
                </c:pt>
                <c:pt idx="317">
                  <c:v>304</c:v>
                </c:pt>
                <c:pt idx="318">
                  <c:v>305</c:v>
                </c:pt>
                <c:pt idx="319">
                  <c:v>306</c:v>
                </c:pt>
                <c:pt idx="320">
                  <c:v>307</c:v>
                </c:pt>
                <c:pt idx="321">
                  <c:v>308</c:v>
                </c:pt>
                <c:pt idx="322">
                  <c:v>309</c:v>
                </c:pt>
                <c:pt idx="323">
                  <c:v>310</c:v>
                </c:pt>
                <c:pt idx="324">
                  <c:v>311</c:v>
                </c:pt>
                <c:pt idx="325">
                  <c:v>312</c:v>
                </c:pt>
                <c:pt idx="326">
                  <c:v>313</c:v>
                </c:pt>
                <c:pt idx="327">
                  <c:v>314</c:v>
                </c:pt>
                <c:pt idx="328">
                  <c:v>315</c:v>
                </c:pt>
                <c:pt idx="329">
                  <c:v>316</c:v>
                </c:pt>
                <c:pt idx="330">
                  <c:v>317</c:v>
                </c:pt>
                <c:pt idx="331">
                  <c:v>318</c:v>
                </c:pt>
                <c:pt idx="332">
                  <c:v>319</c:v>
                </c:pt>
                <c:pt idx="333">
                  <c:v>320</c:v>
                </c:pt>
                <c:pt idx="334">
                  <c:v>321</c:v>
                </c:pt>
                <c:pt idx="335">
                  <c:v>322</c:v>
                </c:pt>
                <c:pt idx="336">
                  <c:v>323</c:v>
                </c:pt>
                <c:pt idx="337">
                  <c:v>324</c:v>
                </c:pt>
                <c:pt idx="338">
                  <c:v>325</c:v>
                </c:pt>
                <c:pt idx="339">
                  <c:v>326</c:v>
                </c:pt>
                <c:pt idx="340">
                  <c:v>327</c:v>
                </c:pt>
                <c:pt idx="341">
                  <c:v>328</c:v>
                </c:pt>
                <c:pt idx="342">
                  <c:v>329</c:v>
                </c:pt>
                <c:pt idx="343">
                  <c:v>330</c:v>
                </c:pt>
                <c:pt idx="344">
                  <c:v>331</c:v>
                </c:pt>
                <c:pt idx="345">
                  <c:v>332</c:v>
                </c:pt>
                <c:pt idx="346">
                  <c:v>333</c:v>
                </c:pt>
                <c:pt idx="347">
                  <c:v>334</c:v>
                </c:pt>
                <c:pt idx="348">
                  <c:v>335</c:v>
                </c:pt>
                <c:pt idx="349">
                  <c:v>336</c:v>
                </c:pt>
                <c:pt idx="350">
                  <c:v>337</c:v>
                </c:pt>
                <c:pt idx="351">
                  <c:v>338</c:v>
                </c:pt>
                <c:pt idx="352">
                  <c:v>339</c:v>
                </c:pt>
                <c:pt idx="353">
                  <c:v>340</c:v>
                </c:pt>
                <c:pt idx="354">
                  <c:v>341</c:v>
                </c:pt>
                <c:pt idx="355">
                  <c:v>342</c:v>
                </c:pt>
                <c:pt idx="356">
                  <c:v>343</c:v>
                </c:pt>
                <c:pt idx="357">
                  <c:v>344</c:v>
                </c:pt>
                <c:pt idx="358">
                  <c:v>345</c:v>
                </c:pt>
                <c:pt idx="359">
                  <c:v>346</c:v>
                </c:pt>
                <c:pt idx="360">
                  <c:v>347</c:v>
                </c:pt>
                <c:pt idx="361">
                  <c:v>348</c:v>
                </c:pt>
                <c:pt idx="362">
                  <c:v>349</c:v>
                </c:pt>
                <c:pt idx="363">
                  <c:v>350</c:v>
                </c:pt>
                <c:pt idx="364">
                  <c:v>351</c:v>
                </c:pt>
                <c:pt idx="365">
                  <c:v>352</c:v>
                </c:pt>
                <c:pt idx="366">
                  <c:v>353</c:v>
                </c:pt>
                <c:pt idx="367">
                  <c:v>354</c:v>
                </c:pt>
                <c:pt idx="368">
                  <c:v>355</c:v>
                </c:pt>
                <c:pt idx="369">
                  <c:v>356</c:v>
                </c:pt>
                <c:pt idx="370">
                  <c:v>357</c:v>
                </c:pt>
                <c:pt idx="371">
                  <c:v>358</c:v>
                </c:pt>
                <c:pt idx="372">
                  <c:v>359</c:v>
                </c:pt>
                <c:pt idx="373">
                  <c:v>360</c:v>
                </c:pt>
                <c:pt idx="374">
                  <c:v>361</c:v>
                </c:pt>
                <c:pt idx="375">
                  <c:v>362</c:v>
                </c:pt>
                <c:pt idx="376">
                  <c:v>363</c:v>
                </c:pt>
                <c:pt idx="377">
                  <c:v>364</c:v>
                </c:pt>
                <c:pt idx="378">
                  <c:v>365</c:v>
                </c:pt>
              </c:numCache>
            </c:numRef>
          </c:cat>
          <c:val>
            <c:numRef>
              <c:f>UTAMA!$AR$65:$AR$443</c:f>
              <c:numCache>
                <c:formatCode>General</c:formatCode>
                <c:ptCount val="379"/>
                <c:pt idx="0">
                  <c:v>338.45</c:v>
                </c:pt>
                <c:pt idx="1">
                  <c:v>347.35</c:v>
                </c:pt>
                <c:pt idx="2">
                  <c:v>375.14</c:v>
                </c:pt>
                <c:pt idx="3">
                  <c:v>385.98</c:v>
                </c:pt>
                <c:pt idx="4">
                  <c:v>402.33</c:v>
                </c:pt>
                <c:pt idx="5">
                  <c:v>413.63</c:v>
                </c:pt>
                <c:pt idx="6">
                  <c:v>408.34</c:v>
                </c:pt>
                <c:pt idx="7">
                  <c:v>411.25</c:v>
                </c:pt>
                <c:pt idx="8">
                  <c:v>446.32</c:v>
                </c:pt>
                <c:pt idx="9">
                  <c:v>457.01</c:v>
                </c:pt>
                <c:pt idx="10">
                  <c:v>467.11</c:v>
                </c:pt>
                <c:pt idx="11">
                  <c:v>482.85</c:v>
                </c:pt>
                <c:pt idx="12">
                  <c:v>493.13</c:v>
                </c:pt>
                <c:pt idx="13">
                  <c:v>493.92</c:v>
                </c:pt>
                <c:pt idx="14">
                  <c:v>499.69</c:v>
                </c:pt>
                <c:pt idx="15">
                  <c:v>509.53</c:v>
                </c:pt>
                <c:pt idx="16">
                  <c:v>517.61</c:v>
                </c:pt>
                <c:pt idx="17">
                  <c:v>530.19000000000005</c:v>
                </c:pt>
                <c:pt idx="18">
                  <c:v>534.07000000000005</c:v>
                </c:pt>
                <c:pt idx="19">
                  <c:v>532.52</c:v>
                </c:pt>
                <c:pt idx="20">
                  <c:v>539.97</c:v>
                </c:pt>
                <c:pt idx="21">
                  <c:v>543.92999999999995</c:v>
                </c:pt>
                <c:pt idx="22">
                  <c:v>546.55999999999995</c:v>
                </c:pt>
                <c:pt idx="23">
                  <c:v>520.12</c:v>
                </c:pt>
                <c:pt idx="24">
                  <c:v>553.91999999999996</c:v>
                </c:pt>
                <c:pt idx="25">
                  <c:v>569.9</c:v>
                </c:pt>
                <c:pt idx="26">
                  <c:v>578.73</c:v>
                </c:pt>
                <c:pt idx="27">
                  <c:v>581.6</c:v>
                </c:pt>
                <c:pt idx="28">
                  <c:v>583.95000000000005</c:v>
                </c:pt>
                <c:pt idx="29">
                  <c:v>586.62</c:v>
                </c:pt>
                <c:pt idx="30">
                  <c:v>589.03</c:v>
                </c:pt>
                <c:pt idx="31">
                  <c:v>594.27</c:v>
                </c:pt>
                <c:pt idx="32">
                  <c:v>600.49</c:v>
                </c:pt>
                <c:pt idx="33">
                  <c:v>602.54999999999995</c:v>
                </c:pt>
                <c:pt idx="34">
                  <c:v>612.39</c:v>
                </c:pt>
                <c:pt idx="35">
                  <c:v>616.53</c:v>
                </c:pt>
                <c:pt idx="36">
                  <c:v>623.99</c:v>
                </c:pt>
                <c:pt idx="37">
                  <c:v>635.01</c:v>
                </c:pt>
                <c:pt idx="41">
                  <c:v>642.96</c:v>
                </c:pt>
                <c:pt idx="42">
                  <c:v>644.61</c:v>
                </c:pt>
                <c:pt idx="43">
                  <c:v>646.84</c:v>
                </c:pt>
                <c:pt idx="44">
                  <c:v>649.76</c:v>
                </c:pt>
                <c:pt idx="45">
                  <c:v>650.83000000000004</c:v>
                </c:pt>
                <c:pt idx="46">
                  <c:v>640.70000000000005</c:v>
                </c:pt>
                <c:pt idx="47">
                  <c:v>651.95000000000005</c:v>
                </c:pt>
                <c:pt idx="48">
                  <c:v>664.97</c:v>
                </c:pt>
                <c:pt idx="49">
                  <c:v>680.15</c:v>
                </c:pt>
                <c:pt idx="50">
                  <c:v>700.34</c:v>
                </c:pt>
                <c:pt idx="51">
                  <c:v>713.12</c:v>
                </c:pt>
                <c:pt idx="52">
                  <c:v>724.12</c:v>
                </c:pt>
                <c:pt idx="53">
                  <c:v>742.39</c:v>
                </c:pt>
                <c:pt idx="54">
                  <c:v>770.5</c:v>
                </c:pt>
                <c:pt idx="55">
                  <c:v>801.6</c:v>
                </c:pt>
                <c:pt idx="56">
                  <c:v>819.83</c:v>
                </c:pt>
                <c:pt idx="57">
                  <c:v>828.26</c:v>
                </c:pt>
                <c:pt idx="58">
                  <c:v>840.04</c:v>
                </c:pt>
                <c:pt idx="59">
                  <c:v>855.1</c:v>
                </c:pt>
                <c:pt idx="60">
                  <c:v>868.26</c:v>
                </c:pt>
                <c:pt idx="61">
                  <c:v>889.62</c:v>
                </c:pt>
                <c:pt idx="62">
                  <c:v>908.93</c:v>
                </c:pt>
                <c:pt idx="63">
                  <c:v>933.5</c:v>
                </c:pt>
                <c:pt idx="64">
                  <c:v>960.8</c:v>
                </c:pt>
                <c:pt idx="65">
                  <c:v>984.16</c:v>
                </c:pt>
                <c:pt idx="66">
                  <c:v>1015.13</c:v>
                </c:pt>
                <c:pt idx="67">
                  <c:v>1039.57</c:v>
                </c:pt>
                <c:pt idx="68">
                  <c:v>1074.3900000000001</c:v>
                </c:pt>
                <c:pt idx="69">
                  <c:v>1107.1300000000001</c:v>
                </c:pt>
                <c:pt idx="70">
                  <c:v>1129.31</c:v>
                </c:pt>
                <c:pt idx="71">
                  <c:v>1158.6400000000001</c:v>
                </c:pt>
                <c:pt idx="72">
                  <c:v>1170.1500000000001</c:v>
                </c:pt>
                <c:pt idx="73">
                  <c:v>1178.8399999999999</c:v>
                </c:pt>
                <c:pt idx="74">
                  <c:v>1173.79</c:v>
                </c:pt>
                <c:pt idx="75">
                  <c:v>1172.98</c:v>
                </c:pt>
                <c:pt idx="76">
                  <c:v>1174.8399999999999</c:v>
                </c:pt>
                <c:pt idx="77">
                  <c:v>1173.98</c:v>
                </c:pt>
                <c:pt idx="78">
                  <c:v>1177</c:v>
                </c:pt>
                <c:pt idx="79">
                  <c:v>1183.57</c:v>
                </c:pt>
                <c:pt idx="80">
                  <c:v>1192.02</c:v>
                </c:pt>
                <c:pt idx="81">
                  <c:v>1217.23</c:v>
                </c:pt>
                <c:pt idx="82">
                  <c:v>1240.25</c:v>
                </c:pt>
                <c:pt idx="83">
                  <c:v>1241.27</c:v>
                </c:pt>
                <c:pt idx="84">
                  <c:v>1248.96</c:v>
                </c:pt>
                <c:pt idx="85">
                  <c:v>1248.82</c:v>
                </c:pt>
                <c:pt idx="86">
                  <c:v>1254.3</c:v>
                </c:pt>
                <c:pt idx="87">
                  <c:v>1256.3900000000001</c:v>
                </c:pt>
                <c:pt idx="91">
                  <c:v>1260.51</c:v>
                </c:pt>
                <c:pt idx="92">
                  <c:v>1257.74</c:v>
                </c:pt>
                <c:pt idx="93">
                  <c:v>1258.47</c:v>
                </c:pt>
                <c:pt idx="94">
                  <c:v>1261.4000000000001</c:v>
                </c:pt>
                <c:pt idx="95">
                  <c:v>1268.79</c:v>
                </c:pt>
                <c:pt idx="96">
                  <c:v>1274.99</c:v>
                </c:pt>
                <c:pt idx="97">
                  <c:v>1288.1300000000001</c:v>
                </c:pt>
                <c:pt idx="98">
                  <c:v>1287.52</c:v>
                </c:pt>
                <c:pt idx="99">
                  <c:v>1299.08</c:v>
                </c:pt>
                <c:pt idx="100">
                  <c:v>1296.76</c:v>
                </c:pt>
                <c:pt idx="101">
                  <c:v>1297.17</c:v>
                </c:pt>
                <c:pt idx="102">
                  <c:v>1302.54</c:v>
                </c:pt>
                <c:pt idx="103">
                  <c:v>1319.08</c:v>
                </c:pt>
                <c:pt idx="104">
                  <c:v>1322.54</c:v>
                </c:pt>
                <c:pt idx="105">
                  <c:v>1330.44</c:v>
                </c:pt>
                <c:pt idx="106">
                  <c:v>1342.59</c:v>
                </c:pt>
                <c:pt idx="107">
                  <c:v>1336.47</c:v>
                </c:pt>
                <c:pt idx="108">
                  <c:v>1334.88</c:v>
                </c:pt>
                <c:pt idx="109">
                  <c:v>1344.69</c:v>
                </c:pt>
                <c:pt idx="110">
                  <c:v>1344.36</c:v>
                </c:pt>
                <c:pt idx="111">
                  <c:v>1341.98</c:v>
                </c:pt>
                <c:pt idx="112">
                  <c:v>1336.75</c:v>
                </c:pt>
                <c:pt idx="113">
                  <c:v>1343.62</c:v>
                </c:pt>
                <c:pt idx="114">
                  <c:v>1338.36</c:v>
                </c:pt>
                <c:pt idx="115">
                  <c:v>1337.14</c:v>
                </c:pt>
                <c:pt idx="116">
                  <c:v>1325.84</c:v>
                </c:pt>
                <c:pt idx="117">
                  <c:v>1325.68</c:v>
                </c:pt>
                <c:pt idx="118">
                  <c:v>1325.5</c:v>
                </c:pt>
                <c:pt idx="119">
                  <c:v>1331.05</c:v>
                </c:pt>
                <c:pt idx="120">
                  <c:v>1330.25</c:v>
                </c:pt>
                <c:pt idx="121">
                  <c:v>1325.57</c:v>
                </c:pt>
                <c:pt idx="122">
                  <c:v>1325.65</c:v>
                </c:pt>
                <c:pt idx="123">
                  <c:v>1330.46</c:v>
                </c:pt>
                <c:pt idx="124">
                  <c:v>1329.06</c:v>
                </c:pt>
                <c:pt idx="125">
                  <c:v>1331.05</c:v>
                </c:pt>
                <c:pt idx="126">
                  <c:v>1330.3</c:v>
                </c:pt>
                <c:pt idx="127">
                  <c:v>1329.69</c:v>
                </c:pt>
                <c:pt idx="128">
                  <c:v>1328</c:v>
                </c:pt>
                <c:pt idx="129">
                  <c:v>1324.7</c:v>
                </c:pt>
                <c:pt idx="130">
                  <c:v>1323.86</c:v>
                </c:pt>
                <c:pt idx="131">
                  <c:v>1322.17</c:v>
                </c:pt>
                <c:pt idx="132">
                  <c:v>1325.19</c:v>
                </c:pt>
                <c:pt idx="133">
                  <c:v>1333.9</c:v>
                </c:pt>
                <c:pt idx="134">
                  <c:v>1329.37</c:v>
                </c:pt>
                <c:pt idx="135">
                  <c:v>1338.35</c:v>
                </c:pt>
                <c:pt idx="136">
                  <c:v>1346.29</c:v>
                </c:pt>
                <c:pt idx="137">
                  <c:v>1360.15</c:v>
                </c:pt>
                <c:pt idx="141">
                  <c:v>1359.98</c:v>
                </c:pt>
                <c:pt idx="142">
                  <c:v>1364.21</c:v>
                </c:pt>
                <c:pt idx="143">
                  <c:v>1360.27</c:v>
                </c:pt>
                <c:pt idx="144">
                  <c:v>1354.68</c:v>
                </c:pt>
                <c:pt idx="145">
                  <c:v>1350.1</c:v>
                </c:pt>
                <c:pt idx="146">
                  <c:v>1349.5</c:v>
                </c:pt>
                <c:pt idx="147">
                  <c:v>1358.77</c:v>
                </c:pt>
                <c:pt idx="148">
                  <c:v>1357.4</c:v>
                </c:pt>
                <c:pt idx="149">
                  <c:v>1367.03</c:v>
                </c:pt>
                <c:pt idx="150">
                  <c:v>1371.52</c:v>
                </c:pt>
                <c:pt idx="151">
                  <c:v>1371.31</c:v>
                </c:pt>
                <c:pt idx="152">
                  <c:v>1362.7</c:v>
                </c:pt>
                <c:pt idx="153">
                  <c:v>1357.71</c:v>
                </c:pt>
                <c:pt idx="154">
                  <c:v>1356.21</c:v>
                </c:pt>
                <c:pt idx="155">
                  <c:v>1358.03</c:v>
                </c:pt>
                <c:pt idx="156">
                  <c:v>1362.48</c:v>
                </c:pt>
                <c:pt idx="157">
                  <c:v>1362.01</c:v>
                </c:pt>
                <c:pt idx="158">
                  <c:v>1361.81</c:v>
                </c:pt>
                <c:pt idx="159">
                  <c:v>1367.36</c:v>
                </c:pt>
                <c:pt idx="160">
                  <c:v>1372.39</c:v>
                </c:pt>
                <c:pt idx="161">
                  <c:v>1366.77</c:v>
                </c:pt>
                <c:pt idx="162">
                  <c:v>1363.29</c:v>
                </c:pt>
                <c:pt idx="163">
                  <c:v>1361.13</c:v>
                </c:pt>
                <c:pt idx="164">
                  <c:v>1356.61</c:v>
                </c:pt>
                <c:pt idx="165">
                  <c:v>1351.16</c:v>
                </c:pt>
                <c:pt idx="166">
                  <c:v>1343.65</c:v>
                </c:pt>
                <c:pt idx="167">
                  <c:v>1340.17</c:v>
                </c:pt>
                <c:pt idx="168">
                  <c:v>1335.79</c:v>
                </c:pt>
                <c:pt idx="169">
                  <c:v>1332.94</c:v>
                </c:pt>
                <c:pt idx="170">
                  <c:v>1337.65</c:v>
                </c:pt>
                <c:pt idx="171">
                  <c:v>1329.91</c:v>
                </c:pt>
                <c:pt idx="172">
                  <c:v>1314.27</c:v>
                </c:pt>
                <c:pt idx="173">
                  <c:v>1306.03</c:v>
                </c:pt>
                <c:pt idx="174">
                  <c:v>1296.81</c:v>
                </c:pt>
                <c:pt idx="175">
                  <c:v>1296.3699999999999</c:v>
                </c:pt>
                <c:pt idx="176">
                  <c:v>1291.32</c:v>
                </c:pt>
                <c:pt idx="177">
                  <c:v>1286.81</c:v>
                </c:pt>
                <c:pt idx="178">
                  <c:v>1279.3800000000001</c:v>
                </c:pt>
                <c:pt idx="179">
                  <c:v>1271.1099999999999</c:v>
                </c:pt>
                <c:pt idx="180">
                  <c:v>1267.23</c:v>
                </c:pt>
                <c:pt idx="181">
                  <c:v>1260.2</c:v>
                </c:pt>
                <c:pt idx="182">
                  <c:v>1253.3</c:v>
                </c:pt>
                <c:pt idx="183">
                  <c:v>1250.82</c:v>
                </c:pt>
                <c:pt idx="184">
                  <c:v>1235.95</c:v>
                </c:pt>
                <c:pt idx="185">
                  <c:v>1231.04</c:v>
                </c:pt>
                <c:pt idx="186">
                  <c:v>1223.48</c:v>
                </c:pt>
                <c:pt idx="187">
                  <c:v>1218.77</c:v>
                </c:pt>
                <c:pt idx="191">
                  <c:v>1211.83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UTAMA!$AB$2</c:f>
              <c:strCache>
                <c:ptCount val="1"/>
                <c:pt idx="0">
                  <c:v>Volume  Harian  Waduk  se Jawa Tengah  (  Juta  m3)</c:v>
                </c:pt>
              </c:strCache>
            </c:strRef>
          </c:tx>
          <c:marker>
            <c:symbol val="none"/>
          </c:marker>
          <c:cat>
            <c:numRef>
              <c:f>UTAMA!$AQ$65:$AQ$443</c:f>
              <c:numCache>
                <c:formatCode>dd\-mm</c:formatCode>
                <c:ptCount val="37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  <c:pt idx="55">
                  <c:v>53</c:v>
                </c:pt>
                <c:pt idx="56">
                  <c:v>54</c:v>
                </c:pt>
                <c:pt idx="57">
                  <c:v>55</c:v>
                </c:pt>
                <c:pt idx="58">
                  <c:v>56</c:v>
                </c:pt>
                <c:pt idx="59">
                  <c:v>57</c:v>
                </c:pt>
                <c:pt idx="60">
                  <c:v>58</c:v>
                </c:pt>
                <c:pt idx="61">
                  <c:v>59</c:v>
                </c:pt>
                <c:pt idx="62">
                  <c:v>61</c:v>
                </c:pt>
                <c:pt idx="63">
                  <c:v>62</c:v>
                </c:pt>
                <c:pt idx="64">
                  <c:v>63</c:v>
                </c:pt>
                <c:pt idx="65">
                  <c:v>64</c:v>
                </c:pt>
                <c:pt idx="66">
                  <c:v>65</c:v>
                </c:pt>
                <c:pt idx="67">
                  <c:v>66</c:v>
                </c:pt>
                <c:pt idx="68">
                  <c:v>67</c:v>
                </c:pt>
                <c:pt idx="69">
                  <c:v>68</c:v>
                </c:pt>
                <c:pt idx="70">
                  <c:v>69</c:v>
                </c:pt>
                <c:pt idx="71">
                  <c:v>70</c:v>
                </c:pt>
                <c:pt idx="72">
                  <c:v>71</c:v>
                </c:pt>
                <c:pt idx="73">
                  <c:v>72</c:v>
                </c:pt>
                <c:pt idx="74">
                  <c:v>73</c:v>
                </c:pt>
                <c:pt idx="75">
                  <c:v>74</c:v>
                </c:pt>
                <c:pt idx="76">
                  <c:v>75</c:v>
                </c:pt>
                <c:pt idx="77">
                  <c:v>76</c:v>
                </c:pt>
                <c:pt idx="78">
                  <c:v>77</c:v>
                </c:pt>
                <c:pt idx="79">
                  <c:v>78</c:v>
                </c:pt>
                <c:pt idx="80">
                  <c:v>79</c:v>
                </c:pt>
                <c:pt idx="81">
                  <c:v>80</c:v>
                </c:pt>
                <c:pt idx="82">
                  <c:v>81</c:v>
                </c:pt>
                <c:pt idx="83">
                  <c:v>82</c:v>
                </c:pt>
                <c:pt idx="84">
                  <c:v>83</c:v>
                </c:pt>
                <c:pt idx="85">
                  <c:v>84</c:v>
                </c:pt>
                <c:pt idx="86">
                  <c:v>85</c:v>
                </c:pt>
                <c:pt idx="87">
                  <c:v>86</c:v>
                </c:pt>
                <c:pt idx="91">
                  <c:v>87</c:v>
                </c:pt>
                <c:pt idx="92">
                  <c:v>88</c:v>
                </c:pt>
                <c:pt idx="93">
                  <c:v>89</c:v>
                </c:pt>
                <c:pt idx="94">
                  <c:v>90</c:v>
                </c:pt>
                <c:pt idx="95">
                  <c:v>91</c:v>
                </c:pt>
                <c:pt idx="96">
                  <c:v>92</c:v>
                </c:pt>
                <c:pt idx="97">
                  <c:v>93</c:v>
                </c:pt>
                <c:pt idx="98">
                  <c:v>94</c:v>
                </c:pt>
                <c:pt idx="99">
                  <c:v>95</c:v>
                </c:pt>
                <c:pt idx="100">
                  <c:v>96</c:v>
                </c:pt>
                <c:pt idx="101">
                  <c:v>97</c:v>
                </c:pt>
                <c:pt idx="102">
                  <c:v>98</c:v>
                </c:pt>
                <c:pt idx="103">
                  <c:v>99</c:v>
                </c:pt>
                <c:pt idx="104">
                  <c:v>100</c:v>
                </c:pt>
                <c:pt idx="105">
                  <c:v>101</c:v>
                </c:pt>
                <c:pt idx="106">
                  <c:v>102</c:v>
                </c:pt>
                <c:pt idx="107">
                  <c:v>103</c:v>
                </c:pt>
                <c:pt idx="108">
                  <c:v>104</c:v>
                </c:pt>
                <c:pt idx="109">
                  <c:v>105</c:v>
                </c:pt>
                <c:pt idx="110">
                  <c:v>106</c:v>
                </c:pt>
                <c:pt idx="111">
                  <c:v>107</c:v>
                </c:pt>
                <c:pt idx="112">
                  <c:v>108</c:v>
                </c:pt>
                <c:pt idx="113">
                  <c:v>109</c:v>
                </c:pt>
                <c:pt idx="114">
                  <c:v>110</c:v>
                </c:pt>
                <c:pt idx="115">
                  <c:v>111</c:v>
                </c:pt>
                <c:pt idx="116">
                  <c:v>112</c:v>
                </c:pt>
                <c:pt idx="117">
                  <c:v>113</c:v>
                </c:pt>
                <c:pt idx="118">
                  <c:v>114</c:v>
                </c:pt>
                <c:pt idx="119">
                  <c:v>115</c:v>
                </c:pt>
                <c:pt idx="120">
                  <c:v>116</c:v>
                </c:pt>
                <c:pt idx="121">
                  <c:v>117</c:v>
                </c:pt>
                <c:pt idx="122">
                  <c:v>118</c:v>
                </c:pt>
                <c:pt idx="123">
                  <c:v>119</c:v>
                </c:pt>
                <c:pt idx="124">
                  <c:v>120</c:v>
                </c:pt>
                <c:pt idx="125">
                  <c:v>121</c:v>
                </c:pt>
                <c:pt idx="126">
                  <c:v>122</c:v>
                </c:pt>
                <c:pt idx="127">
                  <c:v>123</c:v>
                </c:pt>
                <c:pt idx="128">
                  <c:v>124</c:v>
                </c:pt>
                <c:pt idx="129">
                  <c:v>125</c:v>
                </c:pt>
                <c:pt idx="130">
                  <c:v>126</c:v>
                </c:pt>
                <c:pt idx="131">
                  <c:v>127</c:v>
                </c:pt>
                <c:pt idx="132">
                  <c:v>128</c:v>
                </c:pt>
                <c:pt idx="133">
                  <c:v>129</c:v>
                </c:pt>
                <c:pt idx="134">
                  <c:v>130</c:v>
                </c:pt>
                <c:pt idx="135">
                  <c:v>131</c:v>
                </c:pt>
                <c:pt idx="136">
                  <c:v>132</c:v>
                </c:pt>
                <c:pt idx="137">
                  <c:v>133</c:v>
                </c:pt>
                <c:pt idx="141">
                  <c:v>134</c:v>
                </c:pt>
                <c:pt idx="142">
                  <c:v>135</c:v>
                </c:pt>
                <c:pt idx="143">
                  <c:v>136</c:v>
                </c:pt>
                <c:pt idx="144">
                  <c:v>137</c:v>
                </c:pt>
                <c:pt idx="145">
                  <c:v>138</c:v>
                </c:pt>
                <c:pt idx="146">
                  <c:v>139</c:v>
                </c:pt>
                <c:pt idx="147">
                  <c:v>140</c:v>
                </c:pt>
                <c:pt idx="148">
                  <c:v>141</c:v>
                </c:pt>
                <c:pt idx="149">
                  <c:v>142</c:v>
                </c:pt>
                <c:pt idx="150">
                  <c:v>143</c:v>
                </c:pt>
                <c:pt idx="151">
                  <c:v>144</c:v>
                </c:pt>
                <c:pt idx="152">
                  <c:v>145</c:v>
                </c:pt>
                <c:pt idx="153">
                  <c:v>146</c:v>
                </c:pt>
                <c:pt idx="154">
                  <c:v>147</c:v>
                </c:pt>
                <c:pt idx="155">
                  <c:v>148</c:v>
                </c:pt>
                <c:pt idx="156">
                  <c:v>149</c:v>
                </c:pt>
                <c:pt idx="157">
                  <c:v>150</c:v>
                </c:pt>
                <c:pt idx="158">
                  <c:v>151</c:v>
                </c:pt>
                <c:pt idx="159">
                  <c:v>152</c:v>
                </c:pt>
                <c:pt idx="160">
                  <c:v>153</c:v>
                </c:pt>
                <c:pt idx="161">
                  <c:v>154</c:v>
                </c:pt>
                <c:pt idx="162">
                  <c:v>155</c:v>
                </c:pt>
                <c:pt idx="163">
                  <c:v>156</c:v>
                </c:pt>
                <c:pt idx="164">
                  <c:v>157</c:v>
                </c:pt>
                <c:pt idx="165">
                  <c:v>158</c:v>
                </c:pt>
                <c:pt idx="166">
                  <c:v>159</c:v>
                </c:pt>
                <c:pt idx="167">
                  <c:v>160</c:v>
                </c:pt>
                <c:pt idx="168">
                  <c:v>161</c:v>
                </c:pt>
                <c:pt idx="169">
                  <c:v>162</c:v>
                </c:pt>
                <c:pt idx="170">
                  <c:v>163</c:v>
                </c:pt>
                <c:pt idx="171">
                  <c:v>164</c:v>
                </c:pt>
                <c:pt idx="172">
                  <c:v>165</c:v>
                </c:pt>
                <c:pt idx="173">
                  <c:v>166</c:v>
                </c:pt>
                <c:pt idx="174">
                  <c:v>167</c:v>
                </c:pt>
                <c:pt idx="175">
                  <c:v>168</c:v>
                </c:pt>
                <c:pt idx="176">
                  <c:v>169</c:v>
                </c:pt>
                <c:pt idx="177">
                  <c:v>170</c:v>
                </c:pt>
                <c:pt idx="178">
                  <c:v>171</c:v>
                </c:pt>
                <c:pt idx="179">
                  <c:v>172</c:v>
                </c:pt>
                <c:pt idx="180">
                  <c:v>173</c:v>
                </c:pt>
                <c:pt idx="181">
                  <c:v>174</c:v>
                </c:pt>
                <c:pt idx="182">
                  <c:v>175</c:v>
                </c:pt>
                <c:pt idx="183">
                  <c:v>176</c:v>
                </c:pt>
                <c:pt idx="184">
                  <c:v>177</c:v>
                </c:pt>
                <c:pt idx="185">
                  <c:v>178</c:v>
                </c:pt>
                <c:pt idx="186">
                  <c:v>179</c:v>
                </c:pt>
                <c:pt idx="187">
                  <c:v>180</c:v>
                </c:pt>
                <c:pt idx="191">
                  <c:v>181</c:v>
                </c:pt>
                <c:pt idx="192">
                  <c:v>182</c:v>
                </c:pt>
                <c:pt idx="193">
                  <c:v>183</c:v>
                </c:pt>
                <c:pt idx="194">
                  <c:v>184</c:v>
                </c:pt>
                <c:pt idx="195">
                  <c:v>185</c:v>
                </c:pt>
                <c:pt idx="196">
                  <c:v>186</c:v>
                </c:pt>
                <c:pt idx="197">
                  <c:v>187</c:v>
                </c:pt>
                <c:pt idx="198">
                  <c:v>188</c:v>
                </c:pt>
                <c:pt idx="199">
                  <c:v>189</c:v>
                </c:pt>
                <c:pt idx="200">
                  <c:v>190</c:v>
                </c:pt>
                <c:pt idx="201">
                  <c:v>191</c:v>
                </c:pt>
                <c:pt idx="202">
                  <c:v>192</c:v>
                </c:pt>
                <c:pt idx="203">
                  <c:v>193</c:v>
                </c:pt>
                <c:pt idx="204">
                  <c:v>194</c:v>
                </c:pt>
                <c:pt idx="205">
                  <c:v>195</c:v>
                </c:pt>
                <c:pt idx="206">
                  <c:v>196</c:v>
                </c:pt>
                <c:pt idx="207">
                  <c:v>197</c:v>
                </c:pt>
                <c:pt idx="208">
                  <c:v>198</c:v>
                </c:pt>
                <c:pt idx="209">
                  <c:v>199</c:v>
                </c:pt>
                <c:pt idx="210">
                  <c:v>200</c:v>
                </c:pt>
                <c:pt idx="211">
                  <c:v>201</c:v>
                </c:pt>
                <c:pt idx="212">
                  <c:v>202</c:v>
                </c:pt>
                <c:pt idx="213">
                  <c:v>203</c:v>
                </c:pt>
                <c:pt idx="214">
                  <c:v>204</c:v>
                </c:pt>
                <c:pt idx="215">
                  <c:v>205</c:v>
                </c:pt>
                <c:pt idx="216">
                  <c:v>206</c:v>
                </c:pt>
                <c:pt idx="217">
                  <c:v>207</c:v>
                </c:pt>
                <c:pt idx="218">
                  <c:v>208</c:v>
                </c:pt>
                <c:pt idx="219">
                  <c:v>209</c:v>
                </c:pt>
                <c:pt idx="220">
                  <c:v>210</c:v>
                </c:pt>
                <c:pt idx="221">
                  <c:v>211</c:v>
                </c:pt>
                <c:pt idx="222">
                  <c:v>212</c:v>
                </c:pt>
                <c:pt idx="223">
                  <c:v>213</c:v>
                </c:pt>
                <c:pt idx="224">
                  <c:v>214</c:v>
                </c:pt>
                <c:pt idx="225">
                  <c:v>215</c:v>
                </c:pt>
                <c:pt idx="226">
                  <c:v>216</c:v>
                </c:pt>
                <c:pt idx="227">
                  <c:v>217</c:v>
                </c:pt>
                <c:pt idx="228">
                  <c:v>218</c:v>
                </c:pt>
                <c:pt idx="229">
                  <c:v>219</c:v>
                </c:pt>
                <c:pt idx="230">
                  <c:v>220</c:v>
                </c:pt>
                <c:pt idx="231">
                  <c:v>221</c:v>
                </c:pt>
                <c:pt idx="232">
                  <c:v>222</c:v>
                </c:pt>
                <c:pt idx="233">
                  <c:v>223</c:v>
                </c:pt>
                <c:pt idx="234">
                  <c:v>224</c:v>
                </c:pt>
                <c:pt idx="235">
                  <c:v>225</c:v>
                </c:pt>
                <c:pt idx="236">
                  <c:v>226</c:v>
                </c:pt>
                <c:pt idx="237">
                  <c:v>227</c:v>
                </c:pt>
                <c:pt idx="241">
                  <c:v>228</c:v>
                </c:pt>
                <c:pt idx="242">
                  <c:v>229</c:v>
                </c:pt>
                <c:pt idx="243">
                  <c:v>230</c:v>
                </c:pt>
                <c:pt idx="244">
                  <c:v>231</c:v>
                </c:pt>
                <c:pt idx="245">
                  <c:v>232</c:v>
                </c:pt>
                <c:pt idx="246">
                  <c:v>233</c:v>
                </c:pt>
                <c:pt idx="247">
                  <c:v>234</c:v>
                </c:pt>
                <c:pt idx="248">
                  <c:v>235</c:v>
                </c:pt>
                <c:pt idx="249">
                  <c:v>236</c:v>
                </c:pt>
                <c:pt idx="250">
                  <c:v>237</c:v>
                </c:pt>
                <c:pt idx="251">
                  <c:v>238</c:v>
                </c:pt>
                <c:pt idx="252">
                  <c:v>239</c:v>
                </c:pt>
                <c:pt idx="253">
                  <c:v>240</c:v>
                </c:pt>
                <c:pt idx="254">
                  <c:v>241</c:v>
                </c:pt>
                <c:pt idx="255">
                  <c:v>242</c:v>
                </c:pt>
                <c:pt idx="256">
                  <c:v>243</c:v>
                </c:pt>
                <c:pt idx="257">
                  <c:v>244</c:v>
                </c:pt>
                <c:pt idx="258">
                  <c:v>245</c:v>
                </c:pt>
                <c:pt idx="259">
                  <c:v>246</c:v>
                </c:pt>
                <c:pt idx="260">
                  <c:v>247</c:v>
                </c:pt>
                <c:pt idx="261">
                  <c:v>248</c:v>
                </c:pt>
                <c:pt idx="262">
                  <c:v>249</c:v>
                </c:pt>
                <c:pt idx="263">
                  <c:v>250</c:v>
                </c:pt>
                <c:pt idx="264">
                  <c:v>251</c:v>
                </c:pt>
                <c:pt idx="265">
                  <c:v>252</c:v>
                </c:pt>
                <c:pt idx="266">
                  <c:v>253</c:v>
                </c:pt>
                <c:pt idx="267">
                  <c:v>254</c:v>
                </c:pt>
                <c:pt idx="268">
                  <c:v>255</c:v>
                </c:pt>
                <c:pt idx="269">
                  <c:v>256</c:v>
                </c:pt>
                <c:pt idx="270">
                  <c:v>257</c:v>
                </c:pt>
                <c:pt idx="271">
                  <c:v>258</c:v>
                </c:pt>
                <c:pt idx="272">
                  <c:v>259</c:v>
                </c:pt>
                <c:pt idx="273">
                  <c:v>260</c:v>
                </c:pt>
                <c:pt idx="274">
                  <c:v>261</c:v>
                </c:pt>
                <c:pt idx="275">
                  <c:v>262</c:v>
                </c:pt>
                <c:pt idx="276">
                  <c:v>263</c:v>
                </c:pt>
                <c:pt idx="277">
                  <c:v>264</c:v>
                </c:pt>
                <c:pt idx="278">
                  <c:v>265</c:v>
                </c:pt>
                <c:pt idx="279">
                  <c:v>266</c:v>
                </c:pt>
                <c:pt idx="280">
                  <c:v>267</c:v>
                </c:pt>
                <c:pt idx="281">
                  <c:v>268</c:v>
                </c:pt>
                <c:pt idx="282">
                  <c:v>269</c:v>
                </c:pt>
                <c:pt idx="283">
                  <c:v>270</c:v>
                </c:pt>
                <c:pt idx="284">
                  <c:v>271</c:v>
                </c:pt>
                <c:pt idx="285">
                  <c:v>272</c:v>
                </c:pt>
                <c:pt idx="286">
                  <c:v>273</c:v>
                </c:pt>
                <c:pt idx="287">
                  <c:v>274</c:v>
                </c:pt>
                <c:pt idx="288">
                  <c:v>275</c:v>
                </c:pt>
                <c:pt idx="289">
                  <c:v>276</c:v>
                </c:pt>
                <c:pt idx="290">
                  <c:v>277</c:v>
                </c:pt>
                <c:pt idx="291">
                  <c:v>278</c:v>
                </c:pt>
                <c:pt idx="292">
                  <c:v>279</c:v>
                </c:pt>
                <c:pt idx="293">
                  <c:v>280</c:v>
                </c:pt>
                <c:pt idx="294">
                  <c:v>281</c:v>
                </c:pt>
                <c:pt idx="295">
                  <c:v>282</c:v>
                </c:pt>
                <c:pt idx="296">
                  <c:v>283</c:v>
                </c:pt>
                <c:pt idx="297">
                  <c:v>284</c:v>
                </c:pt>
                <c:pt idx="298">
                  <c:v>285</c:v>
                </c:pt>
                <c:pt idx="299">
                  <c:v>286</c:v>
                </c:pt>
                <c:pt idx="300">
                  <c:v>287</c:v>
                </c:pt>
                <c:pt idx="301">
                  <c:v>288</c:v>
                </c:pt>
                <c:pt idx="302">
                  <c:v>289</c:v>
                </c:pt>
                <c:pt idx="303">
                  <c:v>290</c:v>
                </c:pt>
                <c:pt idx="304">
                  <c:v>291</c:v>
                </c:pt>
                <c:pt idx="305">
                  <c:v>292</c:v>
                </c:pt>
                <c:pt idx="306">
                  <c:v>293</c:v>
                </c:pt>
                <c:pt idx="307">
                  <c:v>294</c:v>
                </c:pt>
                <c:pt idx="308">
                  <c:v>295</c:v>
                </c:pt>
                <c:pt idx="309">
                  <c:v>296</c:v>
                </c:pt>
                <c:pt idx="310">
                  <c:v>297</c:v>
                </c:pt>
                <c:pt idx="311">
                  <c:v>298</c:v>
                </c:pt>
                <c:pt idx="312">
                  <c:v>299</c:v>
                </c:pt>
                <c:pt idx="313">
                  <c:v>300</c:v>
                </c:pt>
                <c:pt idx="314">
                  <c:v>301</c:v>
                </c:pt>
                <c:pt idx="315">
                  <c:v>302</c:v>
                </c:pt>
                <c:pt idx="316">
                  <c:v>303</c:v>
                </c:pt>
                <c:pt idx="317">
                  <c:v>304</c:v>
                </c:pt>
                <c:pt idx="318">
                  <c:v>305</c:v>
                </c:pt>
                <c:pt idx="319">
                  <c:v>306</c:v>
                </c:pt>
                <c:pt idx="320">
                  <c:v>307</c:v>
                </c:pt>
                <c:pt idx="321">
                  <c:v>308</c:v>
                </c:pt>
                <c:pt idx="322">
                  <c:v>309</c:v>
                </c:pt>
                <c:pt idx="323">
                  <c:v>310</c:v>
                </c:pt>
                <c:pt idx="324">
                  <c:v>311</c:v>
                </c:pt>
                <c:pt idx="325">
                  <c:v>312</c:v>
                </c:pt>
                <c:pt idx="326">
                  <c:v>313</c:v>
                </c:pt>
                <c:pt idx="327">
                  <c:v>314</c:v>
                </c:pt>
                <c:pt idx="328">
                  <c:v>315</c:v>
                </c:pt>
                <c:pt idx="329">
                  <c:v>316</c:v>
                </c:pt>
                <c:pt idx="330">
                  <c:v>317</c:v>
                </c:pt>
                <c:pt idx="331">
                  <c:v>318</c:v>
                </c:pt>
                <c:pt idx="332">
                  <c:v>319</c:v>
                </c:pt>
                <c:pt idx="333">
                  <c:v>320</c:v>
                </c:pt>
                <c:pt idx="334">
                  <c:v>321</c:v>
                </c:pt>
                <c:pt idx="335">
                  <c:v>322</c:v>
                </c:pt>
                <c:pt idx="336">
                  <c:v>323</c:v>
                </c:pt>
                <c:pt idx="337">
                  <c:v>324</c:v>
                </c:pt>
                <c:pt idx="338">
                  <c:v>325</c:v>
                </c:pt>
                <c:pt idx="339">
                  <c:v>326</c:v>
                </c:pt>
                <c:pt idx="340">
                  <c:v>327</c:v>
                </c:pt>
                <c:pt idx="341">
                  <c:v>328</c:v>
                </c:pt>
                <c:pt idx="342">
                  <c:v>329</c:v>
                </c:pt>
                <c:pt idx="343">
                  <c:v>330</c:v>
                </c:pt>
                <c:pt idx="344">
                  <c:v>331</c:v>
                </c:pt>
                <c:pt idx="345">
                  <c:v>332</c:v>
                </c:pt>
                <c:pt idx="346">
                  <c:v>333</c:v>
                </c:pt>
                <c:pt idx="347">
                  <c:v>334</c:v>
                </c:pt>
                <c:pt idx="348">
                  <c:v>335</c:v>
                </c:pt>
                <c:pt idx="349">
                  <c:v>336</c:v>
                </c:pt>
                <c:pt idx="350">
                  <c:v>337</c:v>
                </c:pt>
                <c:pt idx="351">
                  <c:v>338</c:v>
                </c:pt>
                <c:pt idx="352">
                  <c:v>339</c:v>
                </c:pt>
                <c:pt idx="353">
                  <c:v>340</c:v>
                </c:pt>
                <c:pt idx="354">
                  <c:v>341</c:v>
                </c:pt>
                <c:pt idx="355">
                  <c:v>342</c:v>
                </c:pt>
                <c:pt idx="356">
                  <c:v>343</c:v>
                </c:pt>
                <c:pt idx="357">
                  <c:v>344</c:v>
                </c:pt>
                <c:pt idx="358">
                  <c:v>345</c:v>
                </c:pt>
                <c:pt idx="359">
                  <c:v>346</c:v>
                </c:pt>
                <c:pt idx="360">
                  <c:v>347</c:v>
                </c:pt>
                <c:pt idx="361">
                  <c:v>348</c:v>
                </c:pt>
                <c:pt idx="362">
                  <c:v>349</c:v>
                </c:pt>
                <c:pt idx="363">
                  <c:v>350</c:v>
                </c:pt>
                <c:pt idx="364">
                  <c:v>351</c:v>
                </c:pt>
                <c:pt idx="365">
                  <c:v>352</c:v>
                </c:pt>
                <c:pt idx="366">
                  <c:v>353</c:v>
                </c:pt>
                <c:pt idx="367">
                  <c:v>354</c:v>
                </c:pt>
                <c:pt idx="368">
                  <c:v>355</c:v>
                </c:pt>
                <c:pt idx="369">
                  <c:v>356</c:v>
                </c:pt>
                <c:pt idx="370">
                  <c:v>357</c:v>
                </c:pt>
                <c:pt idx="371">
                  <c:v>358</c:v>
                </c:pt>
                <c:pt idx="372">
                  <c:v>359</c:v>
                </c:pt>
                <c:pt idx="373">
                  <c:v>360</c:v>
                </c:pt>
                <c:pt idx="374">
                  <c:v>361</c:v>
                </c:pt>
                <c:pt idx="375">
                  <c:v>362</c:v>
                </c:pt>
                <c:pt idx="376">
                  <c:v>363</c:v>
                </c:pt>
                <c:pt idx="377">
                  <c:v>364</c:v>
                </c:pt>
                <c:pt idx="378">
                  <c:v>365</c:v>
                </c:pt>
              </c:numCache>
            </c:num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9631800"/>
        <c:axId val="319631016"/>
      </c:lineChart>
      <c:dateAx>
        <c:axId val="319631800"/>
        <c:scaling>
          <c:orientation val="minMax"/>
        </c:scaling>
        <c:delete val="0"/>
        <c:axPos val="b"/>
        <c:numFmt formatCode="d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9631016"/>
        <c:crosses val="autoZero"/>
        <c:auto val="0"/>
        <c:lblOffset val="100"/>
        <c:baseTimeUnit val="days"/>
        <c:majorUnit val="1"/>
        <c:majorTimeUnit val="months"/>
        <c:minorUnit val="1"/>
        <c:minorTimeUnit val="months"/>
      </c:dateAx>
      <c:valAx>
        <c:axId val="319631016"/>
        <c:scaling>
          <c:orientation val="minMax"/>
          <c:max val="1850"/>
          <c:min val="200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8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/det)</a:t>
                </a:r>
              </a:p>
            </c:rich>
          </c:tx>
          <c:layout>
            <c:manualLayout>
              <c:xMode val="edge"/>
              <c:yMode val="edge"/>
              <c:x val="1.9083429850630201E-2"/>
              <c:y val="0.476340671701752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96318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 horizontalDpi="-4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128900949796523E-2"/>
          <c:y val="6.8536034048974834E-2"/>
          <c:w val="0.92130257801899551"/>
          <c:h val="0.75701164881368765"/>
        </c:manualLayout>
      </c:layout>
      <c:barChart>
        <c:barDir val="col"/>
        <c:grouping val="clustered"/>
        <c:varyColors val="0"/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'[2]2013'!$AZ$50:$BK$50</c:f>
              <c:numCache>
                <c:formatCode>General</c:formatCode>
                <c:ptCount val="12"/>
                <c:pt idx="0">
                  <c:v>1175.662</c:v>
                </c:pt>
                <c:pt idx="1">
                  <c:v>1374.25</c:v>
                </c:pt>
                <c:pt idx="2">
                  <c:v>1546.117741935484</c:v>
                </c:pt>
                <c:pt idx="3">
                  <c:v>1730.5885999999996</c:v>
                </c:pt>
                <c:pt idx="4">
                  <c:v>1686.8815161290322</c:v>
                </c:pt>
                <c:pt idx="5">
                  <c:v>1699.6486666666667</c:v>
                </c:pt>
                <c:pt idx="6">
                  <c:v>1183.6194838709678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9632584"/>
        <c:axId val="319625920"/>
      </c:barChart>
      <c:lineChart>
        <c:grouping val="standard"/>
        <c:varyColors val="0"/>
        <c:ser>
          <c:idx val="0"/>
          <c:order val="0"/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'[2]2013'!$AZ$49:$BK$49</c:f>
              <c:numCache>
                <c:formatCode>General</c:formatCode>
                <c:ptCount val="12"/>
                <c:pt idx="0">
                  <c:v>1292</c:v>
                </c:pt>
                <c:pt idx="1">
                  <c:v>1458</c:v>
                </c:pt>
                <c:pt idx="2">
                  <c:v>1617</c:v>
                </c:pt>
                <c:pt idx="3">
                  <c:v>1802.03</c:v>
                </c:pt>
                <c:pt idx="4">
                  <c:v>1735</c:v>
                </c:pt>
                <c:pt idx="5">
                  <c:v>1736.6</c:v>
                </c:pt>
                <c:pt idx="6">
                  <c:v>1689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'[2]2013'!$AZ$51:$BK$51</c:f>
              <c:numCache>
                <c:formatCode>General</c:formatCode>
                <c:ptCount val="12"/>
                <c:pt idx="0">
                  <c:v>954.81</c:v>
                </c:pt>
                <c:pt idx="1">
                  <c:v>1300</c:v>
                </c:pt>
                <c:pt idx="2">
                  <c:v>1457</c:v>
                </c:pt>
                <c:pt idx="3">
                  <c:v>1622.7</c:v>
                </c:pt>
                <c:pt idx="4">
                  <c:v>1657</c:v>
                </c:pt>
                <c:pt idx="5">
                  <c:v>1672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632584"/>
        <c:axId val="319625920"/>
      </c:lineChart>
      <c:catAx>
        <c:axId val="319632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96259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19625920"/>
        <c:scaling>
          <c:orientation val="minMax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80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/s)</a:t>
                </a:r>
              </a:p>
            </c:rich>
          </c:tx>
          <c:layout>
            <c:manualLayout>
              <c:xMode val="edge"/>
              <c:yMode val="edge"/>
              <c:x val="1.0854703232767328E-2"/>
              <c:y val="0.3676026100452622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9632584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5678961507903386"/>
          <c:y val="0.90396983658776464"/>
          <c:w val="0.38119498313594363"/>
          <c:h val="5.987989891356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2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504825</xdr:colOff>
      <xdr:row>45</xdr:row>
      <xdr:rowOff>323850</xdr:rowOff>
    </xdr:from>
    <xdr:to>
      <xdr:col>23</xdr:col>
      <xdr:colOff>209550</xdr:colOff>
      <xdr:row>55</xdr:row>
      <xdr:rowOff>114300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371475</xdr:colOff>
      <xdr:row>78</xdr:row>
      <xdr:rowOff>190500</xdr:rowOff>
    </xdr:from>
    <xdr:to>
      <xdr:col>40</xdr:col>
      <xdr:colOff>209550</xdr:colOff>
      <xdr:row>98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28575</xdr:colOff>
      <xdr:row>48</xdr:row>
      <xdr:rowOff>9525</xdr:rowOff>
    </xdr:from>
    <xdr:to>
      <xdr:col>40</xdr:col>
      <xdr:colOff>209550</xdr:colOff>
      <xdr:row>61</xdr:row>
      <xdr:rowOff>219075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228600</xdr:colOff>
      <xdr:row>67</xdr:row>
      <xdr:rowOff>104775</xdr:rowOff>
    </xdr:from>
    <xdr:to>
      <xdr:col>40</xdr:col>
      <xdr:colOff>142875</xdr:colOff>
      <xdr:row>76</xdr:row>
      <xdr:rowOff>95250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aduk%20Mg%20Ke%20IV%20JUNI%20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BASE/hartadi/DATA%20BASE/HARTADI%20%202015/WADUK%20%202015/8.%20AGUSTUS/AZHARI%20Folder/BARU/DATA%20BASE/VOLUME%20HARIAN%20WADUK/VOL%20%20WD%20%20%20SE%20JATE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 JATENG"/>
      <sheetName val="GRAHAYU"/>
      <sheetName val="GRARWNING"/>
      <sheetName val="GRACABAN"/>
      <sheetName val="GRAJATIBARANG"/>
      <sheetName val=" "/>
      <sheetName val="GRAOMBO"/>
      <sheetName val="GR GJMUNGKUR"/>
      <sheetName val="GRAWDLTG"/>
      <sheetName val="GRASPOR"/>
      <sheetName val="GDIRMAN"/>
      <sheetName val="AREAL"/>
      <sheetName val="UTAMA"/>
      <sheetName val="RINCI 1"/>
      <sheetName val="RINCI 2"/>
      <sheetName val="KDOMBO"/>
      <sheetName val="ANALISA"/>
      <sheetName val="Cover"/>
      <sheetName val="Compatibility Report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AB2" t="str">
            <v>Volume  Harian  Waduk  se Jawa Tengah  (  Juta  m3)</v>
          </cell>
        </row>
        <row r="5">
          <cell r="O5" t="str">
            <v>Jan</v>
          </cell>
          <cell r="P5" t="str">
            <v>Feb</v>
          </cell>
          <cell r="Q5" t="str">
            <v>Mar</v>
          </cell>
          <cell r="R5" t="str">
            <v>Apr</v>
          </cell>
          <cell r="S5" t="str">
            <v>Mei</v>
          </cell>
          <cell r="T5" t="str">
            <v>Jun</v>
          </cell>
          <cell r="U5" t="str">
            <v>Jul</v>
          </cell>
          <cell r="V5" t="str">
            <v>Ags</v>
          </cell>
          <cell r="W5" t="str">
            <v>Sep</v>
          </cell>
          <cell r="X5" t="str">
            <v>Okt</v>
          </cell>
          <cell r="Y5" t="str">
            <v>Nop</v>
          </cell>
          <cell r="Z5" t="str">
            <v>Des</v>
          </cell>
        </row>
        <row r="39">
          <cell r="N39" t="str">
            <v>Maximum</v>
          </cell>
          <cell r="O39">
            <v>692.87</v>
          </cell>
          <cell r="P39">
            <v>1032.74</v>
          </cell>
          <cell r="Q39">
            <v>1208.5</v>
          </cell>
          <cell r="R39">
            <v>1298.76</v>
          </cell>
          <cell r="S39">
            <v>1293.04</v>
          </cell>
          <cell r="T39">
            <v>1347.06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</row>
        <row r="40">
          <cell r="N40" t="str">
            <v>Rerata bulanan</v>
          </cell>
          <cell r="O40">
            <v>671.79214285714272</v>
          </cell>
          <cell r="P40">
            <v>910.49571428571448</v>
          </cell>
          <cell r="Q40">
            <v>1124.7044838709678</v>
          </cell>
          <cell r="R40">
            <v>1274.6516666666662</v>
          </cell>
          <cell r="S40">
            <v>1268.91935483871</v>
          </cell>
          <cell r="T40">
            <v>874.73899999999992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</row>
        <row r="41">
          <cell r="N41" t="str">
            <v>Minimum</v>
          </cell>
          <cell r="O41">
            <v>556.70000000000005</v>
          </cell>
          <cell r="P41">
            <v>693.59</v>
          </cell>
          <cell r="Q41">
            <v>1042.53</v>
          </cell>
          <cell r="R41">
            <v>1212.3399999999999</v>
          </cell>
          <cell r="S41">
            <v>1252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65">
          <cell r="AQ65">
            <v>1</v>
          </cell>
          <cell r="AR65">
            <v>338.45</v>
          </cell>
        </row>
        <row r="66">
          <cell r="AQ66">
            <v>2</v>
          </cell>
          <cell r="AR66">
            <v>347.35</v>
          </cell>
        </row>
        <row r="67">
          <cell r="AQ67">
            <v>3</v>
          </cell>
          <cell r="AR67">
            <v>375.14</v>
          </cell>
        </row>
        <row r="68">
          <cell r="AQ68">
            <v>4</v>
          </cell>
          <cell r="AR68">
            <v>385.98</v>
          </cell>
        </row>
        <row r="69">
          <cell r="AQ69">
            <v>5</v>
          </cell>
          <cell r="AR69">
            <v>402.33</v>
          </cell>
        </row>
        <row r="70">
          <cell r="AQ70">
            <v>6</v>
          </cell>
          <cell r="AR70">
            <v>413.63</v>
          </cell>
        </row>
        <row r="71">
          <cell r="AQ71">
            <v>7</v>
          </cell>
          <cell r="AR71">
            <v>408.34</v>
          </cell>
        </row>
        <row r="72">
          <cell r="AQ72">
            <v>8</v>
          </cell>
          <cell r="AR72">
            <v>411.25</v>
          </cell>
        </row>
        <row r="73">
          <cell r="AQ73">
            <v>9</v>
          </cell>
          <cell r="AR73">
            <v>446.32</v>
          </cell>
        </row>
        <row r="74">
          <cell r="AQ74">
            <v>10</v>
          </cell>
          <cell r="AR74">
            <v>457.01</v>
          </cell>
        </row>
        <row r="75">
          <cell r="AQ75">
            <v>11</v>
          </cell>
          <cell r="AR75">
            <v>467.11</v>
          </cell>
        </row>
        <row r="76">
          <cell r="AQ76">
            <v>12</v>
          </cell>
          <cell r="AR76">
            <v>482.85</v>
          </cell>
        </row>
        <row r="77">
          <cell r="AQ77">
            <v>13</v>
          </cell>
          <cell r="AR77">
            <v>493.13</v>
          </cell>
        </row>
        <row r="78">
          <cell r="AQ78">
            <v>14</v>
          </cell>
          <cell r="AR78">
            <v>493.92</v>
          </cell>
        </row>
        <row r="79">
          <cell r="AQ79">
            <v>15</v>
          </cell>
          <cell r="AR79">
            <v>499.69</v>
          </cell>
        </row>
        <row r="80">
          <cell r="AQ80">
            <v>16</v>
          </cell>
          <cell r="AR80">
            <v>509.53</v>
          </cell>
        </row>
        <row r="81">
          <cell r="AQ81">
            <v>17</v>
          </cell>
          <cell r="AR81">
            <v>517.61</v>
          </cell>
        </row>
        <row r="82">
          <cell r="AQ82">
            <v>18</v>
          </cell>
          <cell r="AR82">
            <v>530.19000000000005</v>
          </cell>
        </row>
        <row r="83">
          <cell r="AQ83">
            <v>19</v>
          </cell>
          <cell r="AR83">
            <v>534.07000000000005</v>
          </cell>
        </row>
        <row r="84">
          <cell r="AQ84">
            <v>20</v>
          </cell>
          <cell r="AR84">
            <v>532.52</v>
          </cell>
        </row>
        <row r="85">
          <cell r="AQ85">
            <v>21</v>
          </cell>
          <cell r="AR85">
            <v>539.97</v>
          </cell>
        </row>
        <row r="86">
          <cell r="AQ86">
            <v>22</v>
          </cell>
          <cell r="AR86">
            <v>543.92999999999995</v>
          </cell>
        </row>
        <row r="87">
          <cell r="AQ87">
            <v>23</v>
          </cell>
          <cell r="AR87">
            <v>546.55999999999995</v>
          </cell>
        </row>
        <row r="88">
          <cell r="AQ88">
            <v>24</v>
          </cell>
          <cell r="AR88">
            <v>520.12</v>
          </cell>
        </row>
        <row r="89">
          <cell r="AQ89">
            <v>25</v>
          </cell>
          <cell r="AR89">
            <v>553.91999999999996</v>
          </cell>
        </row>
        <row r="90">
          <cell r="AQ90">
            <v>26</v>
          </cell>
          <cell r="AR90">
            <v>569.9</v>
          </cell>
        </row>
        <row r="91">
          <cell r="AQ91">
            <v>27</v>
          </cell>
          <cell r="AR91">
            <v>578.73</v>
          </cell>
        </row>
        <row r="92">
          <cell r="AQ92">
            <v>28</v>
          </cell>
          <cell r="AR92">
            <v>581.6</v>
          </cell>
        </row>
        <row r="93">
          <cell r="AQ93">
            <v>29</v>
          </cell>
          <cell r="AR93">
            <v>583.95000000000005</v>
          </cell>
        </row>
        <row r="94">
          <cell r="AQ94">
            <v>30</v>
          </cell>
          <cell r="AR94">
            <v>586.62</v>
          </cell>
        </row>
        <row r="95">
          <cell r="AQ95">
            <v>31</v>
          </cell>
          <cell r="AR95">
            <v>589.03</v>
          </cell>
        </row>
        <row r="96">
          <cell r="AQ96">
            <v>32</v>
          </cell>
          <cell r="AR96">
            <v>594.27</v>
          </cell>
        </row>
        <row r="97">
          <cell r="AQ97">
            <v>33</v>
          </cell>
          <cell r="AR97">
            <v>600.49</v>
          </cell>
        </row>
        <row r="98">
          <cell r="AQ98">
            <v>34</v>
          </cell>
          <cell r="AR98">
            <v>602.54999999999995</v>
          </cell>
        </row>
        <row r="99">
          <cell r="AQ99">
            <v>35</v>
          </cell>
          <cell r="AR99">
            <v>612.39</v>
          </cell>
        </row>
        <row r="100">
          <cell r="AQ100">
            <v>36</v>
          </cell>
          <cell r="AR100">
            <v>616.53</v>
          </cell>
        </row>
        <row r="101">
          <cell r="AQ101">
            <v>37</v>
          </cell>
          <cell r="AR101">
            <v>623.99</v>
          </cell>
        </row>
        <row r="102">
          <cell r="AQ102">
            <v>38</v>
          </cell>
          <cell r="AR102">
            <v>635.01</v>
          </cell>
        </row>
        <row r="106">
          <cell r="AQ106">
            <v>39</v>
          </cell>
          <cell r="AR106">
            <v>642.96</v>
          </cell>
        </row>
        <row r="107">
          <cell r="AQ107">
            <v>40</v>
          </cell>
          <cell r="AR107">
            <v>644.61</v>
          </cell>
        </row>
        <row r="108">
          <cell r="AQ108">
            <v>41</v>
          </cell>
          <cell r="AR108">
            <v>646.84</v>
          </cell>
        </row>
        <row r="109">
          <cell r="AQ109">
            <v>42</v>
          </cell>
          <cell r="AR109">
            <v>649.76</v>
          </cell>
        </row>
        <row r="110">
          <cell r="AQ110">
            <v>43</v>
          </cell>
          <cell r="AR110">
            <v>650.83000000000004</v>
          </cell>
        </row>
        <row r="111">
          <cell r="AQ111">
            <v>44</v>
          </cell>
          <cell r="AR111">
            <v>640.70000000000005</v>
          </cell>
        </row>
        <row r="112">
          <cell r="AQ112">
            <v>45</v>
          </cell>
          <cell r="AR112">
            <v>651.95000000000005</v>
          </cell>
        </row>
        <row r="113">
          <cell r="AQ113">
            <v>46</v>
          </cell>
          <cell r="AR113">
            <v>664.97</v>
          </cell>
        </row>
        <row r="114">
          <cell r="AQ114">
            <v>47</v>
          </cell>
          <cell r="AR114">
            <v>680.15</v>
          </cell>
        </row>
        <row r="115">
          <cell r="AQ115">
            <v>48</v>
          </cell>
          <cell r="AR115">
            <v>700.34</v>
          </cell>
        </row>
        <row r="116">
          <cell r="AQ116">
            <v>49</v>
          </cell>
          <cell r="AR116">
            <v>713.12</v>
          </cell>
        </row>
        <row r="117">
          <cell r="AQ117">
            <v>50</v>
          </cell>
          <cell r="AR117">
            <v>724.12</v>
          </cell>
        </row>
        <row r="118">
          <cell r="AQ118">
            <v>51</v>
          </cell>
          <cell r="AR118">
            <v>742.39</v>
          </cell>
        </row>
        <row r="119">
          <cell r="AQ119">
            <v>52</v>
          </cell>
          <cell r="AR119">
            <v>770.5</v>
          </cell>
        </row>
        <row r="120">
          <cell r="AQ120">
            <v>53</v>
          </cell>
          <cell r="AR120">
            <v>801.6</v>
          </cell>
        </row>
        <row r="121">
          <cell r="AQ121">
            <v>54</v>
          </cell>
          <cell r="AR121">
            <v>819.83</v>
          </cell>
        </row>
        <row r="122">
          <cell r="AQ122">
            <v>55</v>
          </cell>
          <cell r="AR122">
            <v>828.26</v>
          </cell>
        </row>
        <row r="123">
          <cell r="AQ123">
            <v>56</v>
          </cell>
          <cell r="AR123">
            <v>840.04</v>
          </cell>
        </row>
        <row r="124">
          <cell r="AQ124">
            <v>57</v>
          </cell>
          <cell r="AR124">
            <v>855.1</v>
          </cell>
        </row>
        <row r="125">
          <cell r="AQ125">
            <v>58</v>
          </cell>
          <cell r="AR125">
            <v>868.26</v>
          </cell>
        </row>
        <row r="126">
          <cell r="AQ126">
            <v>59</v>
          </cell>
          <cell r="AR126">
            <v>889.62</v>
          </cell>
        </row>
        <row r="127">
          <cell r="AQ127">
            <v>61</v>
          </cell>
          <cell r="AR127">
            <v>908.93</v>
          </cell>
        </row>
        <row r="128">
          <cell r="AQ128">
            <v>62</v>
          </cell>
          <cell r="AR128">
            <v>933.5</v>
          </cell>
        </row>
        <row r="129">
          <cell r="AQ129">
            <v>63</v>
          </cell>
          <cell r="AR129">
            <v>960.8</v>
          </cell>
        </row>
        <row r="130">
          <cell r="AQ130">
            <v>64</v>
          </cell>
          <cell r="AR130">
            <v>984.16</v>
          </cell>
        </row>
        <row r="131">
          <cell r="AQ131">
            <v>65</v>
          </cell>
          <cell r="AR131">
            <v>1015.13</v>
          </cell>
        </row>
        <row r="132">
          <cell r="AQ132">
            <v>66</v>
          </cell>
          <cell r="AR132">
            <v>1039.57</v>
          </cell>
        </row>
        <row r="133">
          <cell r="AQ133">
            <v>67</v>
          </cell>
          <cell r="AR133">
            <v>1074.3900000000001</v>
          </cell>
        </row>
        <row r="134">
          <cell r="AQ134">
            <v>68</v>
          </cell>
          <cell r="AR134">
            <v>1107.1300000000001</v>
          </cell>
        </row>
        <row r="135">
          <cell r="AQ135">
            <v>69</v>
          </cell>
          <cell r="AR135">
            <v>1129.31</v>
          </cell>
        </row>
        <row r="136">
          <cell r="AQ136">
            <v>70</v>
          </cell>
          <cell r="AR136">
            <v>1158.6400000000001</v>
          </cell>
        </row>
        <row r="137">
          <cell r="AQ137">
            <v>71</v>
          </cell>
          <cell r="AR137">
            <v>1170.1500000000001</v>
          </cell>
        </row>
        <row r="138">
          <cell r="AQ138">
            <v>72</v>
          </cell>
          <cell r="AR138">
            <v>1178.8399999999999</v>
          </cell>
        </row>
        <row r="139">
          <cell r="AQ139">
            <v>73</v>
          </cell>
          <cell r="AR139">
            <v>1173.79</v>
          </cell>
        </row>
        <row r="140">
          <cell r="AQ140">
            <v>74</v>
          </cell>
          <cell r="AR140">
            <v>1172.98</v>
          </cell>
        </row>
        <row r="141">
          <cell r="AQ141">
            <v>75</v>
          </cell>
          <cell r="AR141">
            <v>1174.8399999999999</v>
          </cell>
        </row>
        <row r="142">
          <cell r="AQ142">
            <v>76</v>
          </cell>
          <cell r="AR142">
            <v>1173.98</v>
          </cell>
        </row>
        <row r="143">
          <cell r="AQ143">
            <v>77</v>
          </cell>
          <cell r="AR143">
            <v>1177</v>
          </cell>
        </row>
        <row r="144">
          <cell r="AQ144">
            <v>78</v>
          </cell>
          <cell r="AR144">
            <v>1183.57</v>
          </cell>
        </row>
        <row r="145">
          <cell r="AQ145">
            <v>79</v>
          </cell>
          <cell r="AR145">
            <v>1192.02</v>
          </cell>
        </row>
        <row r="146">
          <cell r="AQ146">
            <v>80</v>
          </cell>
          <cell r="AR146">
            <v>1217.23</v>
          </cell>
        </row>
        <row r="147">
          <cell r="AQ147">
            <v>81</v>
          </cell>
          <cell r="AR147">
            <v>1240.25</v>
          </cell>
        </row>
        <row r="148">
          <cell r="AQ148">
            <v>82</v>
          </cell>
          <cell r="AR148">
            <v>1241.27</v>
          </cell>
        </row>
        <row r="149">
          <cell r="AQ149">
            <v>83</v>
          </cell>
          <cell r="AR149">
            <v>1248.96</v>
          </cell>
        </row>
        <row r="150">
          <cell r="AQ150">
            <v>84</v>
          </cell>
          <cell r="AR150">
            <v>1248.82</v>
          </cell>
        </row>
        <row r="151">
          <cell r="AQ151">
            <v>85</v>
          </cell>
          <cell r="AR151">
            <v>1254.3</v>
          </cell>
        </row>
        <row r="152">
          <cell r="AQ152">
            <v>86</v>
          </cell>
          <cell r="AR152">
            <v>1256.3900000000001</v>
          </cell>
        </row>
        <row r="156">
          <cell r="AQ156">
            <v>87</v>
          </cell>
          <cell r="AR156">
            <v>1260.51</v>
          </cell>
        </row>
        <row r="157">
          <cell r="AQ157">
            <v>88</v>
          </cell>
          <cell r="AR157">
            <v>1257.74</v>
          </cell>
        </row>
        <row r="158">
          <cell r="AQ158">
            <v>89</v>
          </cell>
          <cell r="AR158">
            <v>1258.47</v>
          </cell>
        </row>
        <row r="159">
          <cell r="AQ159">
            <v>90</v>
          </cell>
          <cell r="AR159">
            <v>1261.4000000000001</v>
          </cell>
        </row>
        <row r="160">
          <cell r="AQ160">
            <v>91</v>
          </cell>
          <cell r="AR160">
            <v>1268.79</v>
          </cell>
        </row>
        <row r="161">
          <cell r="AQ161">
            <v>92</v>
          </cell>
          <cell r="AR161">
            <v>1274.99</v>
          </cell>
        </row>
        <row r="162">
          <cell r="AQ162">
            <v>93</v>
          </cell>
          <cell r="AR162">
            <v>1288.1300000000001</v>
          </cell>
        </row>
        <row r="163">
          <cell r="AQ163">
            <v>94</v>
          </cell>
          <cell r="AR163">
            <v>1287.52</v>
          </cell>
        </row>
        <row r="164">
          <cell r="AQ164">
            <v>95</v>
          </cell>
          <cell r="AR164">
            <v>1299.08</v>
          </cell>
        </row>
        <row r="165">
          <cell r="AQ165">
            <v>96</v>
          </cell>
          <cell r="AR165">
            <v>1296.76</v>
          </cell>
        </row>
        <row r="166">
          <cell r="AQ166">
            <v>97</v>
          </cell>
          <cell r="AR166">
            <v>1297.17</v>
          </cell>
        </row>
        <row r="167">
          <cell r="AQ167">
            <v>98</v>
          </cell>
          <cell r="AR167">
            <v>1302.54</v>
          </cell>
        </row>
        <row r="168">
          <cell r="AQ168">
            <v>99</v>
          </cell>
          <cell r="AR168">
            <v>1319.08</v>
          </cell>
        </row>
        <row r="169">
          <cell r="AQ169">
            <v>100</v>
          </cell>
          <cell r="AR169">
            <v>1322.54</v>
          </cell>
        </row>
        <row r="170">
          <cell r="AQ170">
            <v>101</v>
          </cell>
          <cell r="AR170">
            <v>1330.44</v>
          </cell>
        </row>
        <row r="171">
          <cell r="AQ171">
            <v>102</v>
          </cell>
          <cell r="AR171">
            <v>1342.59</v>
          </cell>
        </row>
        <row r="172">
          <cell r="AQ172">
            <v>103</v>
          </cell>
          <cell r="AR172">
            <v>1336.47</v>
          </cell>
        </row>
        <row r="173">
          <cell r="AQ173">
            <v>104</v>
          </cell>
          <cell r="AR173">
            <v>1334.88</v>
          </cell>
        </row>
        <row r="174">
          <cell r="AQ174">
            <v>105</v>
          </cell>
          <cell r="AR174">
            <v>1344.69</v>
          </cell>
        </row>
        <row r="175">
          <cell r="AQ175">
            <v>106</v>
          </cell>
          <cell r="AR175">
            <v>1344.36</v>
          </cell>
        </row>
        <row r="176">
          <cell r="AQ176">
            <v>107</v>
          </cell>
          <cell r="AR176">
            <v>1341.98</v>
          </cell>
        </row>
        <row r="177">
          <cell r="AQ177">
            <v>108</v>
          </cell>
          <cell r="AR177">
            <v>1336.75</v>
          </cell>
        </row>
        <row r="178">
          <cell r="AQ178">
            <v>109</v>
          </cell>
          <cell r="AR178">
            <v>1343.62</v>
          </cell>
        </row>
        <row r="179">
          <cell r="AQ179">
            <v>110</v>
          </cell>
          <cell r="AR179">
            <v>1338.36</v>
          </cell>
        </row>
        <row r="180">
          <cell r="AQ180">
            <v>111</v>
          </cell>
          <cell r="AR180">
            <v>1337.14</v>
          </cell>
        </row>
        <row r="181">
          <cell r="AQ181">
            <v>112</v>
          </cell>
          <cell r="AR181">
            <v>1325.84</v>
          </cell>
        </row>
        <row r="182">
          <cell r="AQ182">
            <v>113</v>
          </cell>
          <cell r="AR182">
            <v>1325.68</v>
          </cell>
        </row>
        <row r="183">
          <cell r="AQ183">
            <v>114</v>
          </cell>
          <cell r="AR183">
            <v>1325.5</v>
          </cell>
        </row>
        <row r="184">
          <cell r="AQ184">
            <v>115</v>
          </cell>
          <cell r="AR184">
            <v>1331.05</v>
          </cell>
        </row>
        <row r="185">
          <cell r="AQ185">
            <v>116</v>
          </cell>
          <cell r="AR185">
            <v>1330.25</v>
          </cell>
        </row>
        <row r="186">
          <cell r="AQ186">
            <v>117</v>
          </cell>
          <cell r="AR186">
            <v>1325.57</v>
          </cell>
        </row>
        <row r="187">
          <cell r="AQ187">
            <v>118</v>
          </cell>
          <cell r="AR187">
            <v>1325.65</v>
          </cell>
        </row>
        <row r="188">
          <cell r="AQ188">
            <v>119</v>
          </cell>
          <cell r="AR188">
            <v>1330.46</v>
          </cell>
        </row>
        <row r="189">
          <cell r="AQ189">
            <v>120</v>
          </cell>
          <cell r="AR189">
            <v>1329.06</v>
          </cell>
        </row>
        <row r="190">
          <cell r="AQ190">
            <v>121</v>
          </cell>
          <cell r="AR190">
            <v>1331.05</v>
          </cell>
        </row>
        <row r="191">
          <cell r="AQ191">
            <v>122</v>
          </cell>
          <cell r="AR191">
            <v>1330.3</v>
          </cell>
        </row>
        <row r="192">
          <cell r="AQ192">
            <v>123</v>
          </cell>
          <cell r="AR192">
            <v>1329.69</v>
          </cell>
        </row>
        <row r="193">
          <cell r="AQ193">
            <v>124</v>
          </cell>
          <cell r="AR193">
            <v>1328</v>
          </cell>
        </row>
        <row r="194">
          <cell r="AQ194">
            <v>125</v>
          </cell>
          <cell r="AR194">
            <v>1324.7</v>
          </cell>
        </row>
        <row r="195">
          <cell r="AQ195">
            <v>126</v>
          </cell>
          <cell r="AR195">
            <v>1323.86</v>
          </cell>
        </row>
        <row r="196">
          <cell r="AQ196">
            <v>127</v>
          </cell>
          <cell r="AR196">
            <v>1322.17</v>
          </cell>
        </row>
        <row r="197">
          <cell r="AQ197">
            <v>128</v>
          </cell>
          <cell r="AR197">
            <v>1325.19</v>
          </cell>
        </row>
        <row r="198">
          <cell r="AQ198">
            <v>129</v>
          </cell>
          <cell r="AR198">
            <v>1333.9</v>
          </cell>
        </row>
        <row r="199">
          <cell r="AQ199">
            <v>130</v>
          </cell>
          <cell r="AR199">
            <v>1329.37</v>
          </cell>
        </row>
        <row r="200">
          <cell r="AQ200">
            <v>131</v>
          </cell>
          <cell r="AR200">
            <v>1338.35</v>
          </cell>
        </row>
        <row r="201">
          <cell r="AQ201">
            <v>132</v>
          </cell>
          <cell r="AR201">
            <v>1346.29</v>
          </cell>
        </row>
        <row r="202">
          <cell r="AQ202">
            <v>133</v>
          </cell>
          <cell r="AR202">
            <v>1360.15</v>
          </cell>
        </row>
        <row r="206">
          <cell r="AQ206">
            <v>134</v>
          </cell>
          <cell r="AR206">
            <v>1359.98</v>
          </cell>
        </row>
        <row r="207">
          <cell r="AQ207">
            <v>135</v>
          </cell>
          <cell r="AR207">
            <v>1364.21</v>
          </cell>
        </row>
        <row r="208">
          <cell r="AQ208">
            <v>136</v>
          </cell>
          <cell r="AR208">
            <v>1360.27</v>
          </cell>
        </row>
        <row r="209">
          <cell r="AQ209">
            <v>137</v>
          </cell>
          <cell r="AR209">
            <v>1354.68</v>
          </cell>
        </row>
        <row r="210">
          <cell r="AQ210">
            <v>138</v>
          </cell>
          <cell r="AR210">
            <v>1350.1</v>
          </cell>
        </row>
        <row r="211">
          <cell r="AQ211">
            <v>139</v>
          </cell>
          <cell r="AR211">
            <v>1349.5</v>
          </cell>
        </row>
        <row r="212">
          <cell r="AQ212">
            <v>140</v>
          </cell>
          <cell r="AR212">
            <v>1358.77</v>
          </cell>
        </row>
        <row r="213">
          <cell r="AQ213">
            <v>141</v>
          </cell>
          <cell r="AR213">
            <v>1357.4</v>
          </cell>
        </row>
        <row r="214">
          <cell r="AQ214">
            <v>142</v>
          </cell>
          <cell r="AR214">
            <v>1367.03</v>
          </cell>
        </row>
        <row r="215">
          <cell r="AQ215">
            <v>143</v>
          </cell>
          <cell r="AR215">
            <v>1371.52</v>
          </cell>
        </row>
        <row r="216">
          <cell r="AQ216">
            <v>144</v>
          </cell>
          <cell r="AR216">
            <v>1371.31</v>
          </cell>
        </row>
        <row r="217">
          <cell r="AQ217">
            <v>145</v>
          </cell>
          <cell r="AR217">
            <v>1362.7</v>
          </cell>
        </row>
        <row r="218">
          <cell r="AQ218">
            <v>146</v>
          </cell>
          <cell r="AR218">
            <v>1357.71</v>
          </cell>
        </row>
        <row r="219">
          <cell r="AQ219">
            <v>147</v>
          </cell>
          <cell r="AR219">
            <v>1356.21</v>
          </cell>
        </row>
        <row r="220">
          <cell r="AQ220">
            <v>148</v>
          </cell>
          <cell r="AR220">
            <v>1358.03</v>
          </cell>
        </row>
        <row r="221">
          <cell r="AQ221">
            <v>149</v>
          </cell>
          <cell r="AR221">
            <v>1362.48</v>
          </cell>
        </row>
        <row r="222">
          <cell r="AQ222">
            <v>150</v>
          </cell>
          <cell r="AR222">
            <v>1362.01</v>
          </cell>
        </row>
        <row r="223">
          <cell r="AQ223">
            <v>151</v>
          </cell>
          <cell r="AR223">
            <v>1361.81</v>
          </cell>
        </row>
        <row r="224">
          <cell r="AQ224">
            <v>152</v>
          </cell>
          <cell r="AR224">
            <v>1367.36</v>
          </cell>
        </row>
        <row r="225">
          <cell r="AQ225">
            <v>153</v>
          </cell>
          <cell r="AR225">
            <v>1372.39</v>
          </cell>
        </row>
        <row r="226">
          <cell r="AQ226">
            <v>154</v>
          </cell>
          <cell r="AR226">
            <v>1366.77</v>
          </cell>
        </row>
        <row r="227">
          <cell r="AQ227">
            <v>155</v>
          </cell>
          <cell r="AR227">
            <v>1363.29</v>
          </cell>
        </row>
        <row r="228">
          <cell r="AQ228">
            <v>156</v>
          </cell>
          <cell r="AR228">
            <v>1361.13</v>
          </cell>
        </row>
        <row r="229">
          <cell r="AQ229">
            <v>157</v>
          </cell>
          <cell r="AR229">
            <v>1356.61</v>
          </cell>
        </row>
        <row r="230">
          <cell r="AQ230">
            <v>158</v>
          </cell>
          <cell r="AR230">
            <v>1351.16</v>
          </cell>
        </row>
        <row r="231">
          <cell r="AQ231">
            <v>159</v>
          </cell>
          <cell r="AR231">
            <v>1343.65</v>
          </cell>
        </row>
        <row r="232">
          <cell r="AQ232">
            <v>160</v>
          </cell>
          <cell r="AR232">
            <v>1340.17</v>
          </cell>
        </row>
        <row r="233">
          <cell r="AQ233">
            <v>161</v>
          </cell>
          <cell r="AR233">
            <v>1335.79</v>
          </cell>
        </row>
        <row r="234">
          <cell r="AQ234">
            <v>162</v>
          </cell>
          <cell r="AR234">
            <v>1332.94</v>
          </cell>
        </row>
        <row r="235">
          <cell r="AQ235">
            <v>163</v>
          </cell>
          <cell r="AR235">
            <v>1337.65</v>
          </cell>
        </row>
        <row r="236">
          <cell r="AQ236">
            <v>164</v>
          </cell>
          <cell r="AR236">
            <v>1329.91</v>
          </cell>
        </row>
        <row r="237">
          <cell r="AQ237">
            <v>165</v>
          </cell>
          <cell r="AR237">
            <v>1314.27</v>
          </cell>
        </row>
        <row r="238">
          <cell r="AQ238">
            <v>166</v>
          </cell>
          <cell r="AR238">
            <v>1306.03</v>
          </cell>
        </row>
        <row r="239">
          <cell r="AQ239">
            <v>167</v>
          </cell>
          <cell r="AR239">
            <v>1296.81</v>
          </cell>
        </row>
        <row r="240">
          <cell r="AQ240">
            <v>168</v>
          </cell>
          <cell r="AR240">
            <v>1296.3699999999999</v>
          </cell>
        </row>
        <row r="241">
          <cell r="AQ241">
            <v>169</v>
          </cell>
          <cell r="AR241">
            <v>1291.32</v>
          </cell>
        </row>
        <row r="242">
          <cell r="AQ242">
            <v>170</v>
          </cell>
          <cell r="AR242">
            <v>1286.81</v>
          </cell>
        </row>
        <row r="243">
          <cell r="AQ243">
            <v>171</v>
          </cell>
          <cell r="AR243">
            <v>1279.3800000000001</v>
          </cell>
        </row>
        <row r="244">
          <cell r="AQ244">
            <v>172</v>
          </cell>
          <cell r="AR244">
            <v>1271.1099999999999</v>
          </cell>
        </row>
        <row r="245">
          <cell r="AQ245">
            <v>173</v>
          </cell>
          <cell r="AR245">
            <v>1267.23</v>
          </cell>
        </row>
        <row r="246">
          <cell r="AQ246">
            <v>174</v>
          </cell>
          <cell r="AR246">
            <v>1260.2</v>
          </cell>
        </row>
        <row r="247">
          <cell r="AQ247">
            <v>175</v>
          </cell>
          <cell r="AR247">
            <v>1253.3</v>
          </cell>
        </row>
        <row r="248">
          <cell r="AQ248">
            <v>176</v>
          </cell>
          <cell r="AR248">
            <v>1250.82</v>
          </cell>
        </row>
        <row r="249">
          <cell r="AQ249">
            <v>177</v>
          </cell>
          <cell r="AR249">
            <v>1235.95</v>
          </cell>
        </row>
        <row r="250">
          <cell r="AQ250">
            <v>178</v>
          </cell>
          <cell r="AR250">
            <v>1231.04</v>
          </cell>
        </row>
        <row r="251">
          <cell r="AQ251">
            <v>179</v>
          </cell>
          <cell r="AR251">
            <v>1223.48</v>
          </cell>
        </row>
        <row r="252">
          <cell r="AQ252">
            <v>180</v>
          </cell>
          <cell r="AR252">
            <v>1218.77</v>
          </cell>
        </row>
        <row r="256">
          <cell r="AQ256">
            <v>181</v>
          </cell>
          <cell r="AR256">
            <v>1211.83</v>
          </cell>
        </row>
        <row r="257">
          <cell r="AQ257">
            <v>182</v>
          </cell>
          <cell r="AR257">
            <v>0</v>
          </cell>
        </row>
        <row r="258">
          <cell r="AQ258">
            <v>183</v>
          </cell>
          <cell r="AR258">
            <v>0</v>
          </cell>
        </row>
        <row r="259">
          <cell r="AQ259">
            <v>184</v>
          </cell>
          <cell r="AR259">
            <v>0</v>
          </cell>
        </row>
        <row r="260">
          <cell r="AQ260">
            <v>185</v>
          </cell>
          <cell r="AR260">
            <v>0</v>
          </cell>
        </row>
        <row r="261">
          <cell r="AQ261">
            <v>186</v>
          </cell>
          <cell r="AR261">
            <v>0</v>
          </cell>
        </row>
        <row r="262">
          <cell r="AQ262">
            <v>187</v>
          </cell>
          <cell r="AR262">
            <v>0</v>
          </cell>
        </row>
        <row r="263">
          <cell r="AQ263">
            <v>188</v>
          </cell>
          <cell r="AR263">
            <v>0</v>
          </cell>
        </row>
        <row r="264">
          <cell r="AQ264">
            <v>189</v>
          </cell>
          <cell r="AR264">
            <v>0</v>
          </cell>
        </row>
        <row r="265">
          <cell r="AQ265">
            <v>190</v>
          </cell>
          <cell r="AR265">
            <v>0</v>
          </cell>
        </row>
        <row r="266">
          <cell r="AQ266">
            <v>191</v>
          </cell>
          <cell r="AR266">
            <v>0</v>
          </cell>
        </row>
        <row r="267">
          <cell r="AQ267">
            <v>192</v>
          </cell>
          <cell r="AR267">
            <v>0</v>
          </cell>
        </row>
        <row r="268">
          <cell r="AQ268">
            <v>193</v>
          </cell>
          <cell r="AR268">
            <v>0</v>
          </cell>
        </row>
        <row r="269">
          <cell r="AQ269">
            <v>194</v>
          </cell>
          <cell r="AR269">
            <v>0</v>
          </cell>
        </row>
        <row r="270">
          <cell r="AQ270">
            <v>195</v>
          </cell>
          <cell r="AR270">
            <v>0</v>
          </cell>
        </row>
        <row r="271">
          <cell r="AQ271">
            <v>196</v>
          </cell>
          <cell r="AR271">
            <v>0</v>
          </cell>
        </row>
        <row r="272">
          <cell r="AQ272">
            <v>197</v>
          </cell>
          <cell r="AR272">
            <v>0</v>
          </cell>
        </row>
        <row r="273">
          <cell r="AQ273">
            <v>198</v>
          </cell>
          <cell r="AR273">
            <v>0</v>
          </cell>
        </row>
        <row r="274">
          <cell r="AQ274">
            <v>199</v>
          </cell>
          <cell r="AR274">
            <v>0</v>
          </cell>
        </row>
        <row r="275">
          <cell r="AQ275">
            <v>200</v>
          </cell>
          <cell r="AR275">
            <v>0</v>
          </cell>
        </row>
        <row r="276">
          <cell r="AQ276">
            <v>201</v>
          </cell>
          <cell r="AR276">
            <v>0</v>
          </cell>
        </row>
        <row r="277">
          <cell r="AQ277">
            <v>202</v>
          </cell>
          <cell r="AR277">
            <v>0</v>
          </cell>
        </row>
        <row r="278">
          <cell r="AQ278">
            <v>203</v>
          </cell>
          <cell r="AR278">
            <v>0</v>
          </cell>
        </row>
        <row r="279">
          <cell r="AQ279">
            <v>204</v>
          </cell>
          <cell r="AR279">
            <v>0</v>
          </cell>
        </row>
        <row r="280">
          <cell r="AQ280">
            <v>205</v>
          </cell>
          <cell r="AR280">
            <v>0</v>
          </cell>
        </row>
        <row r="281">
          <cell r="AQ281">
            <v>206</v>
          </cell>
          <cell r="AR281">
            <v>0</v>
          </cell>
        </row>
        <row r="282">
          <cell r="AQ282">
            <v>207</v>
          </cell>
          <cell r="AR282">
            <v>0</v>
          </cell>
        </row>
        <row r="283">
          <cell r="AQ283">
            <v>208</v>
          </cell>
          <cell r="AR283">
            <v>0</v>
          </cell>
        </row>
        <row r="284">
          <cell r="AQ284">
            <v>209</v>
          </cell>
          <cell r="AR284">
            <v>0</v>
          </cell>
        </row>
        <row r="285">
          <cell r="AQ285">
            <v>210</v>
          </cell>
          <cell r="AR285">
            <v>0</v>
          </cell>
        </row>
        <row r="286">
          <cell r="AQ286">
            <v>211</v>
          </cell>
          <cell r="AR286">
            <v>0</v>
          </cell>
        </row>
        <row r="287">
          <cell r="AQ287">
            <v>212</v>
          </cell>
          <cell r="AR287">
            <v>0</v>
          </cell>
        </row>
        <row r="288">
          <cell r="AQ288">
            <v>213</v>
          </cell>
          <cell r="AR288">
            <v>0</v>
          </cell>
        </row>
        <row r="289">
          <cell r="AQ289">
            <v>214</v>
          </cell>
          <cell r="AR289">
            <v>0</v>
          </cell>
        </row>
        <row r="290">
          <cell r="AQ290">
            <v>215</v>
          </cell>
          <cell r="AR290">
            <v>0</v>
          </cell>
        </row>
        <row r="291">
          <cell r="AQ291">
            <v>216</v>
          </cell>
          <cell r="AR291">
            <v>0</v>
          </cell>
        </row>
        <row r="292">
          <cell r="AQ292">
            <v>217</v>
          </cell>
          <cell r="AR292">
            <v>0</v>
          </cell>
        </row>
        <row r="293">
          <cell r="AQ293">
            <v>218</v>
          </cell>
          <cell r="AR293">
            <v>0</v>
          </cell>
        </row>
        <row r="294">
          <cell r="AQ294">
            <v>219</v>
          </cell>
          <cell r="AR294">
            <v>0</v>
          </cell>
        </row>
        <row r="295">
          <cell r="AQ295">
            <v>220</v>
          </cell>
          <cell r="AR295">
            <v>0</v>
          </cell>
        </row>
        <row r="296">
          <cell r="AQ296">
            <v>221</v>
          </cell>
          <cell r="AR296">
            <v>0</v>
          </cell>
        </row>
        <row r="297">
          <cell r="AQ297">
            <v>222</v>
          </cell>
          <cell r="AR297">
            <v>0</v>
          </cell>
        </row>
        <row r="298">
          <cell r="AQ298">
            <v>223</v>
          </cell>
          <cell r="AR298">
            <v>0</v>
          </cell>
        </row>
        <row r="299">
          <cell r="AQ299">
            <v>224</v>
          </cell>
          <cell r="AR299">
            <v>0</v>
          </cell>
        </row>
        <row r="300">
          <cell r="AQ300">
            <v>225</v>
          </cell>
          <cell r="AR300">
            <v>0</v>
          </cell>
        </row>
        <row r="301">
          <cell r="AQ301">
            <v>226</v>
          </cell>
          <cell r="AR301">
            <v>0</v>
          </cell>
        </row>
        <row r="302">
          <cell r="AQ302">
            <v>227</v>
          </cell>
          <cell r="AR302">
            <v>0</v>
          </cell>
        </row>
        <row r="306">
          <cell r="AQ306">
            <v>228</v>
          </cell>
          <cell r="AR306">
            <v>0</v>
          </cell>
        </row>
        <row r="307">
          <cell r="AQ307">
            <v>229</v>
          </cell>
          <cell r="AR307">
            <v>0</v>
          </cell>
        </row>
        <row r="308">
          <cell r="AQ308">
            <v>230</v>
          </cell>
          <cell r="AR308">
            <v>0</v>
          </cell>
        </row>
        <row r="309">
          <cell r="AQ309">
            <v>231</v>
          </cell>
          <cell r="AR309">
            <v>0</v>
          </cell>
        </row>
        <row r="310">
          <cell r="AQ310">
            <v>232</v>
          </cell>
          <cell r="AR310">
            <v>0</v>
          </cell>
        </row>
        <row r="311">
          <cell r="AQ311">
            <v>233</v>
          </cell>
          <cell r="AR311">
            <v>0</v>
          </cell>
        </row>
        <row r="312">
          <cell r="AQ312">
            <v>234</v>
          </cell>
          <cell r="AR312">
            <v>0</v>
          </cell>
        </row>
        <row r="313">
          <cell r="AQ313">
            <v>235</v>
          </cell>
          <cell r="AR313">
            <v>0</v>
          </cell>
        </row>
        <row r="314">
          <cell r="AQ314">
            <v>236</v>
          </cell>
          <cell r="AR314">
            <v>0</v>
          </cell>
        </row>
        <row r="315">
          <cell r="AQ315">
            <v>237</v>
          </cell>
          <cell r="AR315">
            <v>0</v>
          </cell>
        </row>
        <row r="316">
          <cell r="AQ316">
            <v>238</v>
          </cell>
          <cell r="AR316">
            <v>0</v>
          </cell>
        </row>
        <row r="317">
          <cell r="AQ317">
            <v>239</v>
          </cell>
          <cell r="AR317">
            <v>0</v>
          </cell>
        </row>
        <row r="318">
          <cell r="AQ318">
            <v>240</v>
          </cell>
          <cell r="AR318">
            <v>0</v>
          </cell>
        </row>
        <row r="319">
          <cell r="AQ319">
            <v>241</v>
          </cell>
          <cell r="AR319">
            <v>0</v>
          </cell>
        </row>
        <row r="320">
          <cell r="AQ320">
            <v>242</v>
          </cell>
          <cell r="AR320">
            <v>0</v>
          </cell>
        </row>
        <row r="321">
          <cell r="AQ321">
            <v>243</v>
          </cell>
          <cell r="AR321">
            <v>0</v>
          </cell>
        </row>
        <row r="322">
          <cell r="AQ322">
            <v>244</v>
          </cell>
          <cell r="AR322">
            <v>0</v>
          </cell>
        </row>
        <row r="323">
          <cell r="AQ323">
            <v>245</v>
          </cell>
          <cell r="AR323">
            <v>0</v>
          </cell>
        </row>
        <row r="324">
          <cell r="AQ324">
            <v>246</v>
          </cell>
          <cell r="AR324">
            <v>0</v>
          </cell>
        </row>
        <row r="325">
          <cell r="AQ325">
            <v>247</v>
          </cell>
          <cell r="AR325">
            <v>0</v>
          </cell>
        </row>
        <row r="326">
          <cell r="AQ326">
            <v>248</v>
          </cell>
          <cell r="AR326">
            <v>0</v>
          </cell>
        </row>
        <row r="327">
          <cell r="AQ327">
            <v>249</v>
          </cell>
          <cell r="AR327">
            <v>0</v>
          </cell>
        </row>
        <row r="328">
          <cell r="AQ328">
            <v>250</v>
          </cell>
          <cell r="AR328">
            <v>0</v>
          </cell>
        </row>
        <row r="329">
          <cell r="AQ329">
            <v>251</v>
          </cell>
          <cell r="AR329">
            <v>0</v>
          </cell>
        </row>
        <row r="330">
          <cell r="AQ330">
            <v>252</v>
          </cell>
          <cell r="AR330">
            <v>0</v>
          </cell>
        </row>
        <row r="331">
          <cell r="AQ331">
            <v>253</v>
          </cell>
          <cell r="AR331">
            <v>0</v>
          </cell>
        </row>
        <row r="332">
          <cell r="AQ332">
            <v>254</v>
          </cell>
          <cell r="AR332">
            <v>0</v>
          </cell>
        </row>
        <row r="333">
          <cell r="AQ333">
            <v>255</v>
          </cell>
          <cell r="AR333">
            <v>0</v>
          </cell>
        </row>
        <row r="334">
          <cell r="AQ334">
            <v>256</v>
          </cell>
          <cell r="AR334">
            <v>0</v>
          </cell>
        </row>
        <row r="335">
          <cell r="AQ335">
            <v>257</v>
          </cell>
          <cell r="AR335">
            <v>0</v>
          </cell>
        </row>
        <row r="336">
          <cell r="AQ336">
            <v>258</v>
          </cell>
          <cell r="AR336">
            <v>0</v>
          </cell>
        </row>
        <row r="337">
          <cell r="AQ337">
            <v>259</v>
          </cell>
          <cell r="AR337">
            <v>0</v>
          </cell>
        </row>
        <row r="338">
          <cell r="AQ338">
            <v>260</v>
          </cell>
          <cell r="AR338">
            <v>0</v>
          </cell>
        </row>
        <row r="339">
          <cell r="AQ339">
            <v>261</v>
          </cell>
          <cell r="AR339">
            <v>0</v>
          </cell>
        </row>
        <row r="340">
          <cell r="AQ340">
            <v>262</v>
          </cell>
          <cell r="AR340">
            <v>0</v>
          </cell>
        </row>
        <row r="341">
          <cell r="AQ341">
            <v>263</v>
          </cell>
          <cell r="AR341">
            <v>0</v>
          </cell>
        </row>
        <row r="342">
          <cell r="AQ342">
            <v>264</v>
          </cell>
          <cell r="AR342">
            <v>0</v>
          </cell>
        </row>
        <row r="343">
          <cell r="AQ343">
            <v>265</v>
          </cell>
          <cell r="AR343">
            <v>0</v>
          </cell>
        </row>
        <row r="344">
          <cell r="AQ344">
            <v>266</v>
          </cell>
          <cell r="AR344">
            <v>0</v>
          </cell>
        </row>
        <row r="345">
          <cell r="AQ345">
            <v>267</v>
          </cell>
          <cell r="AR345">
            <v>0</v>
          </cell>
        </row>
        <row r="346">
          <cell r="AQ346">
            <v>268</v>
          </cell>
          <cell r="AR346">
            <v>0</v>
          </cell>
        </row>
        <row r="347">
          <cell r="AQ347">
            <v>269</v>
          </cell>
          <cell r="AR347">
            <v>0</v>
          </cell>
        </row>
        <row r="348">
          <cell r="AQ348">
            <v>270</v>
          </cell>
          <cell r="AR348">
            <v>0</v>
          </cell>
        </row>
        <row r="349">
          <cell r="AQ349">
            <v>271</v>
          </cell>
          <cell r="AR349">
            <v>0</v>
          </cell>
        </row>
        <row r="350">
          <cell r="AQ350">
            <v>272</v>
          </cell>
          <cell r="AR350">
            <v>0</v>
          </cell>
        </row>
        <row r="351">
          <cell r="AQ351">
            <v>273</v>
          </cell>
          <cell r="AR351">
            <v>0</v>
          </cell>
        </row>
        <row r="352">
          <cell r="AQ352">
            <v>274</v>
          </cell>
          <cell r="AR352">
            <v>0</v>
          </cell>
        </row>
        <row r="353">
          <cell r="AQ353">
            <v>275</v>
          </cell>
          <cell r="AR353">
            <v>0</v>
          </cell>
        </row>
        <row r="354">
          <cell r="AQ354">
            <v>276</v>
          </cell>
          <cell r="AR354">
            <v>0</v>
          </cell>
        </row>
        <row r="355">
          <cell r="AQ355">
            <v>277</v>
          </cell>
          <cell r="AR355">
            <v>0</v>
          </cell>
        </row>
        <row r="356">
          <cell r="AQ356">
            <v>278</v>
          </cell>
          <cell r="AR356">
            <v>0</v>
          </cell>
        </row>
        <row r="357">
          <cell r="AQ357">
            <v>279</v>
          </cell>
          <cell r="AR357">
            <v>0</v>
          </cell>
        </row>
        <row r="358">
          <cell r="AQ358">
            <v>280</v>
          </cell>
          <cell r="AR358">
            <v>0</v>
          </cell>
        </row>
        <row r="359">
          <cell r="AQ359">
            <v>281</v>
          </cell>
          <cell r="AR359">
            <v>0</v>
          </cell>
        </row>
        <row r="360">
          <cell r="AQ360">
            <v>282</v>
          </cell>
          <cell r="AR360">
            <v>0</v>
          </cell>
        </row>
        <row r="361">
          <cell r="AQ361">
            <v>283</v>
          </cell>
          <cell r="AR361">
            <v>0</v>
          </cell>
        </row>
        <row r="362">
          <cell r="AQ362">
            <v>284</v>
          </cell>
          <cell r="AR362">
            <v>0</v>
          </cell>
        </row>
        <row r="363">
          <cell r="AQ363">
            <v>285</v>
          </cell>
          <cell r="AR363">
            <v>0</v>
          </cell>
        </row>
        <row r="364">
          <cell r="AQ364">
            <v>286</v>
          </cell>
          <cell r="AR364">
            <v>0</v>
          </cell>
        </row>
        <row r="365">
          <cell r="AQ365">
            <v>287</v>
          </cell>
          <cell r="AR365">
            <v>0</v>
          </cell>
        </row>
        <row r="366">
          <cell r="AQ366">
            <v>288</v>
          </cell>
          <cell r="AR366">
            <v>0</v>
          </cell>
        </row>
        <row r="367">
          <cell r="AQ367">
            <v>289</v>
          </cell>
          <cell r="AR367">
            <v>0</v>
          </cell>
        </row>
        <row r="368">
          <cell r="AQ368">
            <v>290</v>
          </cell>
          <cell r="AR368">
            <v>0</v>
          </cell>
        </row>
        <row r="369">
          <cell r="AQ369">
            <v>291</v>
          </cell>
          <cell r="AR369">
            <v>0</v>
          </cell>
        </row>
        <row r="370">
          <cell r="AQ370">
            <v>292</v>
          </cell>
          <cell r="AR370">
            <v>0</v>
          </cell>
        </row>
        <row r="371">
          <cell r="AQ371">
            <v>293</v>
          </cell>
          <cell r="AR371">
            <v>0</v>
          </cell>
        </row>
        <row r="372">
          <cell r="AQ372">
            <v>294</v>
          </cell>
          <cell r="AR372">
            <v>0</v>
          </cell>
        </row>
        <row r="373">
          <cell r="AQ373">
            <v>295</v>
          </cell>
          <cell r="AR373">
            <v>0</v>
          </cell>
        </row>
        <row r="374">
          <cell r="AQ374">
            <v>296</v>
          </cell>
          <cell r="AR374">
            <v>0</v>
          </cell>
        </row>
        <row r="375">
          <cell r="AQ375">
            <v>297</v>
          </cell>
          <cell r="AR375">
            <v>0</v>
          </cell>
        </row>
        <row r="376">
          <cell r="AQ376">
            <v>298</v>
          </cell>
          <cell r="AR376">
            <v>0</v>
          </cell>
        </row>
        <row r="377">
          <cell r="AQ377">
            <v>299</v>
          </cell>
          <cell r="AR377">
            <v>0</v>
          </cell>
        </row>
        <row r="378">
          <cell r="AQ378">
            <v>300</v>
          </cell>
          <cell r="AR378">
            <v>0</v>
          </cell>
        </row>
        <row r="379">
          <cell r="AQ379">
            <v>301</v>
          </cell>
          <cell r="AR379">
            <v>0</v>
          </cell>
        </row>
        <row r="380">
          <cell r="AQ380">
            <v>302</v>
          </cell>
          <cell r="AR380">
            <v>0</v>
          </cell>
        </row>
        <row r="381">
          <cell r="AQ381">
            <v>303</v>
          </cell>
          <cell r="AR381">
            <v>0</v>
          </cell>
        </row>
        <row r="382">
          <cell r="AQ382">
            <v>304</v>
          </cell>
          <cell r="AR382">
            <v>0</v>
          </cell>
        </row>
        <row r="383">
          <cell r="AQ383">
            <v>305</v>
          </cell>
          <cell r="AR383">
            <v>0</v>
          </cell>
        </row>
        <row r="384">
          <cell r="AQ384">
            <v>306</v>
          </cell>
          <cell r="AR384">
            <v>0</v>
          </cell>
        </row>
        <row r="385">
          <cell r="AQ385">
            <v>307</v>
          </cell>
          <cell r="AR385">
            <v>0</v>
          </cell>
        </row>
        <row r="386">
          <cell r="AQ386">
            <v>308</v>
          </cell>
          <cell r="AR386">
            <v>0</v>
          </cell>
        </row>
        <row r="387">
          <cell r="AQ387">
            <v>309</v>
          </cell>
          <cell r="AR387">
            <v>0</v>
          </cell>
        </row>
        <row r="388">
          <cell r="AQ388">
            <v>310</v>
          </cell>
          <cell r="AR388">
            <v>0</v>
          </cell>
        </row>
        <row r="389">
          <cell r="AQ389">
            <v>311</v>
          </cell>
          <cell r="AR389">
            <v>0</v>
          </cell>
        </row>
        <row r="390">
          <cell r="AQ390">
            <v>312</v>
          </cell>
          <cell r="AR390">
            <v>0</v>
          </cell>
        </row>
        <row r="391">
          <cell r="AQ391">
            <v>313</v>
          </cell>
          <cell r="AR391">
            <v>0</v>
          </cell>
        </row>
        <row r="392">
          <cell r="AQ392">
            <v>314</v>
          </cell>
          <cell r="AR392">
            <v>0</v>
          </cell>
        </row>
        <row r="393">
          <cell r="AQ393">
            <v>315</v>
          </cell>
          <cell r="AR393">
            <v>0</v>
          </cell>
        </row>
        <row r="394">
          <cell r="AQ394">
            <v>316</v>
          </cell>
          <cell r="AR394">
            <v>0</v>
          </cell>
        </row>
        <row r="395">
          <cell r="AQ395">
            <v>317</v>
          </cell>
          <cell r="AR395">
            <v>0</v>
          </cell>
        </row>
        <row r="396">
          <cell r="AQ396">
            <v>318</v>
          </cell>
          <cell r="AR396">
            <v>0</v>
          </cell>
        </row>
        <row r="397">
          <cell r="AQ397">
            <v>319</v>
          </cell>
          <cell r="AR397">
            <v>0</v>
          </cell>
        </row>
        <row r="398">
          <cell r="AQ398">
            <v>320</v>
          </cell>
          <cell r="AR398">
            <v>0</v>
          </cell>
        </row>
        <row r="399">
          <cell r="AQ399">
            <v>321</v>
          </cell>
          <cell r="AR399">
            <v>0</v>
          </cell>
        </row>
        <row r="400">
          <cell r="AQ400">
            <v>322</v>
          </cell>
          <cell r="AR400">
            <v>0</v>
          </cell>
        </row>
        <row r="401">
          <cell r="AQ401">
            <v>323</v>
          </cell>
          <cell r="AR401">
            <v>0</v>
          </cell>
        </row>
        <row r="402">
          <cell r="AQ402">
            <v>324</v>
          </cell>
          <cell r="AR402">
            <v>0</v>
          </cell>
        </row>
        <row r="403">
          <cell r="AQ403">
            <v>325</v>
          </cell>
          <cell r="AR403">
            <v>0</v>
          </cell>
        </row>
        <row r="404">
          <cell r="AQ404">
            <v>326</v>
          </cell>
          <cell r="AR404">
            <v>0</v>
          </cell>
        </row>
        <row r="405">
          <cell r="AQ405">
            <v>327</v>
          </cell>
          <cell r="AR405">
            <v>0</v>
          </cell>
        </row>
        <row r="406">
          <cell r="AQ406">
            <v>328</v>
          </cell>
          <cell r="AR406">
            <v>0</v>
          </cell>
        </row>
        <row r="407">
          <cell r="AQ407">
            <v>329</v>
          </cell>
          <cell r="AR407">
            <v>0</v>
          </cell>
        </row>
        <row r="408">
          <cell r="AQ408">
            <v>330</v>
          </cell>
          <cell r="AR408">
            <v>0</v>
          </cell>
        </row>
        <row r="409">
          <cell r="AQ409">
            <v>331</v>
          </cell>
          <cell r="AR409">
            <v>0</v>
          </cell>
        </row>
        <row r="410">
          <cell r="AQ410">
            <v>332</v>
          </cell>
          <cell r="AR410">
            <v>0</v>
          </cell>
        </row>
        <row r="411">
          <cell r="AQ411">
            <v>333</v>
          </cell>
          <cell r="AR411">
            <v>0</v>
          </cell>
        </row>
        <row r="412">
          <cell r="AQ412">
            <v>334</v>
          </cell>
          <cell r="AR412">
            <v>0</v>
          </cell>
        </row>
        <row r="413">
          <cell r="AQ413">
            <v>335</v>
          </cell>
          <cell r="AR413">
            <v>0</v>
          </cell>
        </row>
        <row r="414">
          <cell r="AQ414">
            <v>336</v>
          </cell>
          <cell r="AR414">
            <v>0</v>
          </cell>
        </row>
        <row r="415">
          <cell r="AQ415">
            <v>337</v>
          </cell>
          <cell r="AR415">
            <v>0</v>
          </cell>
        </row>
        <row r="416">
          <cell r="AQ416">
            <v>338</v>
          </cell>
          <cell r="AR416">
            <v>0</v>
          </cell>
        </row>
        <row r="417">
          <cell r="AQ417">
            <v>339</v>
          </cell>
          <cell r="AR417">
            <v>0</v>
          </cell>
        </row>
        <row r="418">
          <cell r="AQ418">
            <v>340</v>
          </cell>
          <cell r="AR418">
            <v>0</v>
          </cell>
        </row>
        <row r="419">
          <cell r="AQ419">
            <v>341</v>
          </cell>
          <cell r="AR419">
            <v>0</v>
          </cell>
        </row>
        <row r="420">
          <cell r="AQ420">
            <v>342</v>
          </cell>
          <cell r="AR420">
            <v>0</v>
          </cell>
        </row>
        <row r="421">
          <cell r="AQ421">
            <v>343</v>
          </cell>
          <cell r="AR421">
            <v>0</v>
          </cell>
        </row>
        <row r="422">
          <cell r="AQ422">
            <v>344</v>
          </cell>
          <cell r="AR422">
            <v>0</v>
          </cell>
        </row>
        <row r="423">
          <cell r="AQ423">
            <v>345</v>
          </cell>
          <cell r="AR423">
            <v>0</v>
          </cell>
        </row>
        <row r="424">
          <cell r="AQ424">
            <v>346</v>
          </cell>
          <cell r="AR424">
            <v>0</v>
          </cell>
        </row>
        <row r="425">
          <cell r="AQ425">
            <v>347</v>
          </cell>
          <cell r="AR425">
            <v>0</v>
          </cell>
        </row>
        <row r="426">
          <cell r="AQ426">
            <v>348</v>
          </cell>
          <cell r="AR426">
            <v>0</v>
          </cell>
        </row>
        <row r="427">
          <cell r="AQ427">
            <v>349</v>
          </cell>
          <cell r="AR427">
            <v>0</v>
          </cell>
        </row>
        <row r="428">
          <cell r="AQ428">
            <v>350</v>
          </cell>
          <cell r="AR428">
            <v>0</v>
          </cell>
        </row>
        <row r="429">
          <cell r="AQ429">
            <v>351</v>
          </cell>
          <cell r="AR429">
            <v>0</v>
          </cell>
        </row>
        <row r="430">
          <cell r="AQ430">
            <v>352</v>
          </cell>
          <cell r="AR430">
            <v>0</v>
          </cell>
        </row>
        <row r="431">
          <cell r="AQ431">
            <v>353</v>
          </cell>
          <cell r="AR431">
            <v>0</v>
          </cell>
        </row>
        <row r="432">
          <cell r="AQ432">
            <v>354</v>
          </cell>
          <cell r="AR432">
            <v>0</v>
          </cell>
        </row>
        <row r="433">
          <cell r="AQ433">
            <v>355</v>
          </cell>
          <cell r="AR433">
            <v>0</v>
          </cell>
        </row>
        <row r="434">
          <cell r="AQ434">
            <v>356</v>
          </cell>
          <cell r="AR434">
            <v>0</v>
          </cell>
        </row>
        <row r="435">
          <cell r="AQ435">
            <v>357</v>
          </cell>
          <cell r="AR435">
            <v>0</v>
          </cell>
        </row>
        <row r="436">
          <cell r="AQ436">
            <v>358</v>
          </cell>
          <cell r="AR436">
            <v>0</v>
          </cell>
        </row>
        <row r="437">
          <cell r="AQ437">
            <v>359</v>
          </cell>
          <cell r="AR437">
            <v>0</v>
          </cell>
        </row>
        <row r="438">
          <cell r="AQ438">
            <v>360</v>
          </cell>
          <cell r="AR438">
            <v>0</v>
          </cell>
        </row>
        <row r="439">
          <cell r="AQ439">
            <v>361</v>
          </cell>
          <cell r="AR439">
            <v>0</v>
          </cell>
        </row>
        <row r="440">
          <cell r="AQ440">
            <v>362</v>
          </cell>
          <cell r="AR440">
            <v>0</v>
          </cell>
        </row>
        <row r="441">
          <cell r="AQ441">
            <v>363</v>
          </cell>
          <cell r="AR441">
            <v>0</v>
          </cell>
        </row>
        <row r="442">
          <cell r="AQ442">
            <v>364</v>
          </cell>
          <cell r="AR442">
            <v>0</v>
          </cell>
        </row>
        <row r="443">
          <cell r="AQ443">
            <v>365</v>
          </cell>
          <cell r="AR443">
            <v>0</v>
          </cell>
        </row>
      </sheetData>
      <sheetData sheetId="13">
        <row r="18">
          <cell r="E18">
            <v>1726.8225980000002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mal"/>
      <sheetName val="kabisat"/>
      <sheetName val="15-harian"/>
      <sheetName val="bulanan"/>
      <sheetName val="Sheet1"/>
      <sheetName val="2011"/>
      <sheetName val="2013"/>
      <sheetName val="2012"/>
    </sheetNames>
    <sheetDataSet>
      <sheetData sheetId="0"/>
      <sheetData sheetId="1"/>
      <sheetData sheetId="2"/>
      <sheetData sheetId="3"/>
      <sheetData sheetId="4"/>
      <sheetData sheetId="5"/>
      <sheetData sheetId="6">
        <row r="15">
          <cell r="AZ15" t="str">
            <v>Jan</v>
          </cell>
          <cell r="BA15" t="str">
            <v>Feb</v>
          </cell>
          <cell r="BB15" t="str">
            <v>Mar</v>
          </cell>
          <cell r="BC15" t="str">
            <v>Apr</v>
          </cell>
          <cell r="BD15" t="str">
            <v>Mei</v>
          </cell>
          <cell r="BE15" t="str">
            <v>Jun</v>
          </cell>
          <cell r="BF15" t="str">
            <v>Jul</v>
          </cell>
          <cell r="BG15" t="str">
            <v>Ags</v>
          </cell>
          <cell r="BH15" t="str">
            <v>Sep</v>
          </cell>
          <cell r="BI15" t="str">
            <v>Okt</v>
          </cell>
          <cell r="BJ15" t="str">
            <v>Nop</v>
          </cell>
          <cell r="BK15" t="str">
            <v>Des</v>
          </cell>
        </row>
        <row r="49">
          <cell r="AZ49">
            <v>1292</v>
          </cell>
          <cell r="BA49">
            <v>1458</v>
          </cell>
          <cell r="BB49">
            <v>1617</v>
          </cell>
          <cell r="BC49">
            <v>1802.03</v>
          </cell>
          <cell r="BD49">
            <v>1735</v>
          </cell>
          <cell r="BE49">
            <v>1736.6</v>
          </cell>
          <cell r="BF49">
            <v>1689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</row>
        <row r="50">
          <cell r="AZ50">
            <v>1175.662</v>
          </cell>
          <cell r="BA50">
            <v>1374.25</v>
          </cell>
          <cell r="BB50">
            <v>1546.117741935484</v>
          </cell>
          <cell r="BC50">
            <v>1730.5885999999996</v>
          </cell>
          <cell r="BD50">
            <v>1686.8815161290322</v>
          </cell>
          <cell r="BE50">
            <v>1699.6486666666667</v>
          </cell>
          <cell r="BF50">
            <v>1183.6194838709678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</row>
        <row r="51">
          <cell r="AZ51">
            <v>954.81</v>
          </cell>
          <cell r="BA51">
            <v>1300</v>
          </cell>
          <cell r="BB51">
            <v>1457</v>
          </cell>
          <cell r="BC51">
            <v>1622.7</v>
          </cell>
          <cell r="BD51">
            <v>1657</v>
          </cell>
          <cell r="BE51">
            <v>1672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BE456"/>
  <sheetViews>
    <sheetView showGridLines="0" tabSelected="1" zoomScale="60" zoomScaleNormal="60" workbookViewId="0">
      <selection activeCell="N16" sqref="N16"/>
    </sheetView>
  </sheetViews>
  <sheetFormatPr defaultRowHeight="27" customHeight="1" x14ac:dyDescent="0.2"/>
  <cols>
    <col min="1" max="1" width="11.85546875" style="3" customWidth="1"/>
    <col min="2" max="2" width="5" style="3" customWidth="1"/>
    <col min="3" max="3" width="18.42578125" style="3" customWidth="1"/>
    <col min="4" max="4" width="16.28515625" style="3" customWidth="1"/>
    <col min="5" max="5" width="12.42578125" style="3" customWidth="1"/>
    <col min="6" max="6" width="11.85546875" style="3" customWidth="1"/>
    <col min="7" max="7" width="12.7109375" style="3" customWidth="1"/>
    <col min="8" max="8" width="12" style="3" customWidth="1"/>
    <col min="9" max="9" width="11.42578125" style="3" customWidth="1"/>
    <col min="10" max="10" width="15" style="3" customWidth="1"/>
    <col min="11" max="11" width="17.85546875" style="3" customWidth="1"/>
    <col min="12" max="13" width="19.28515625" style="3" customWidth="1"/>
    <col min="14" max="14" width="14.5703125" style="3" customWidth="1"/>
    <col min="15" max="26" width="9.5703125" style="3" customWidth="1"/>
    <col min="27" max="27" width="9.140625" style="3"/>
    <col min="28" max="28" width="17.140625" style="3" customWidth="1"/>
    <col min="29" max="31" width="9.5703125" style="3" bestFit="1" customWidth="1"/>
    <col min="32" max="32" width="9.5703125" style="3" customWidth="1"/>
    <col min="33" max="35" width="9.5703125" style="3" bestFit="1" customWidth="1"/>
    <col min="36" max="40" width="9.28515625" style="3" bestFit="1" customWidth="1"/>
    <col min="41" max="16384" width="9.140625" style="3"/>
  </cols>
  <sheetData>
    <row r="1" spans="2:57" ht="27" customHeight="1" thickBot="1" x14ac:dyDescent="0.25">
      <c r="B1" s="1"/>
      <c r="C1" s="1"/>
      <c r="D1" s="1"/>
      <c r="E1" s="1"/>
      <c r="F1" s="1"/>
      <c r="G1" s="1"/>
      <c r="H1" s="1"/>
      <c r="I1" s="2"/>
      <c r="J1" s="2"/>
      <c r="K1" s="2"/>
      <c r="L1" s="2"/>
      <c r="AB1" s="4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</row>
    <row r="2" spans="2:57" ht="27" customHeight="1" x14ac:dyDescent="0.3">
      <c r="B2" s="5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N2" s="6" t="s">
        <v>1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8"/>
      <c r="AB2" s="9" t="s">
        <v>2</v>
      </c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/>
      <c r="AP2"/>
      <c r="AQ2" s="10"/>
      <c r="AR2" s="10"/>
      <c r="AS2" s="10"/>
      <c r="AT2"/>
      <c r="AU2"/>
      <c r="AV2"/>
      <c r="AW2"/>
      <c r="AX2"/>
      <c r="AY2"/>
      <c r="AZ2"/>
      <c r="BA2"/>
      <c r="BB2"/>
      <c r="BC2"/>
      <c r="BD2"/>
      <c r="BE2"/>
    </row>
    <row r="3" spans="2:57" ht="27" customHeight="1" x14ac:dyDescent="0.3">
      <c r="B3" s="5"/>
      <c r="C3" s="5"/>
      <c r="D3" s="5"/>
      <c r="E3" s="5"/>
      <c r="F3" s="5"/>
      <c r="G3" s="5"/>
      <c r="H3" s="5"/>
      <c r="I3" s="5"/>
      <c r="J3" s="5"/>
      <c r="K3" s="5"/>
      <c r="L3" s="5"/>
      <c r="N3" s="11" t="s">
        <v>3</v>
      </c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3"/>
      <c r="AB3" s="9" t="s">
        <v>4</v>
      </c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</row>
    <row r="4" spans="2:57" ht="27" customHeight="1" thickBot="1" x14ac:dyDescent="0.25">
      <c r="B4" s="14" t="s">
        <v>5</v>
      </c>
      <c r="C4" s="14"/>
      <c r="D4" s="14"/>
      <c r="E4" s="14"/>
      <c r="F4" s="14"/>
      <c r="G4" s="14"/>
      <c r="H4" s="14"/>
      <c r="I4" s="14"/>
      <c r="J4" s="14"/>
      <c r="K4" s="14"/>
      <c r="L4" s="14"/>
      <c r="N4" s="15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7"/>
      <c r="AB4" s="18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</row>
    <row r="5" spans="2:57" ht="17.25" customHeight="1" thickBot="1" x14ac:dyDescent="0.25"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N5" s="20" t="s">
        <v>6</v>
      </c>
      <c r="O5" s="21" t="s">
        <v>7</v>
      </c>
      <c r="P5" s="21" t="s">
        <v>8</v>
      </c>
      <c r="Q5" s="21" t="s">
        <v>9</v>
      </c>
      <c r="R5" s="21" t="s">
        <v>10</v>
      </c>
      <c r="S5" s="21" t="s">
        <v>11</v>
      </c>
      <c r="T5" s="21" t="s">
        <v>12</v>
      </c>
      <c r="U5" s="21" t="s">
        <v>13</v>
      </c>
      <c r="V5" s="21" t="s">
        <v>14</v>
      </c>
      <c r="W5" s="21" t="s">
        <v>15</v>
      </c>
      <c r="X5" s="21" t="s">
        <v>16</v>
      </c>
      <c r="Y5" s="21" t="s">
        <v>17</v>
      </c>
      <c r="Z5" s="22" t="s">
        <v>18</v>
      </c>
      <c r="AB5" s="23" t="s">
        <v>6</v>
      </c>
      <c r="AC5" s="24" t="s">
        <v>7</v>
      </c>
      <c r="AD5" s="25" t="s">
        <v>8</v>
      </c>
      <c r="AE5" s="25" t="s">
        <v>9</v>
      </c>
      <c r="AF5" s="25" t="s">
        <v>10</v>
      </c>
      <c r="AG5" s="25" t="s">
        <v>11</v>
      </c>
      <c r="AH5" s="25" t="s">
        <v>12</v>
      </c>
      <c r="AI5" s="25" t="s">
        <v>13</v>
      </c>
      <c r="AJ5" s="25" t="s">
        <v>14</v>
      </c>
      <c r="AK5" s="25" t="s">
        <v>15</v>
      </c>
      <c r="AL5" s="25" t="s">
        <v>16</v>
      </c>
      <c r="AM5" s="25" t="s">
        <v>17</v>
      </c>
      <c r="AN5" s="26" t="s">
        <v>18</v>
      </c>
      <c r="AO5" s="27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</row>
    <row r="6" spans="2:57" ht="27" customHeight="1" thickBot="1" x14ac:dyDescent="0.25">
      <c r="B6" s="28"/>
      <c r="C6" s="29"/>
      <c r="D6" s="29"/>
      <c r="E6" s="29"/>
      <c r="F6" s="30">
        <v>29</v>
      </c>
      <c r="G6" s="31" t="s">
        <v>19</v>
      </c>
      <c r="H6" s="30">
        <v>2020</v>
      </c>
      <c r="I6" s="29"/>
      <c r="J6" s="29"/>
      <c r="K6" s="29"/>
      <c r="L6" s="32"/>
      <c r="N6" s="33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5"/>
      <c r="AB6" s="36"/>
      <c r="AC6" s="37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9"/>
      <c r="AO6" s="27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</row>
    <row r="7" spans="2:57" ht="27" customHeight="1" thickBot="1" x14ac:dyDescent="0.25">
      <c r="B7" s="40" t="s">
        <v>20</v>
      </c>
      <c r="C7" s="41" t="s">
        <v>21</v>
      </c>
      <c r="D7" s="41" t="s">
        <v>22</v>
      </c>
      <c r="E7" s="42" t="s">
        <v>23</v>
      </c>
      <c r="F7" s="43"/>
      <c r="G7" s="42" t="s">
        <v>24</v>
      </c>
      <c r="H7" s="43"/>
      <c r="I7" s="42" t="s">
        <v>25</v>
      </c>
      <c r="J7" s="43"/>
      <c r="K7" s="44" t="s">
        <v>26</v>
      </c>
      <c r="L7" s="45" t="s">
        <v>27</v>
      </c>
      <c r="N7" s="46">
        <v>1</v>
      </c>
      <c r="O7" s="47">
        <v>561.32000000000005</v>
      </c>
      <c r="P7" s="48">
        <v>696.57</v>
      </c>
      <c r="Q7" s="48">
        <v>1045.22</v>
      </c>
      <c r="R7" s="49">
        <v>1212.3399999999999</v>
      </c>
      <c r="S7" s="48">
        <v>1293.04</v>
      </c>
      <c r="T7" s="48">
        <v>1286.17</v>
      </c>
      <c r="U7" s="49">
        <v>0</v>
      </c>
      <c r="V7" s="49">
        <v>0</v>
      </c>
      <c r="W7" s="49">
        <v>0</v>
      </c>
      <c r="X7" s="49">
        <v>0</v>
      </c>
      <c r="Y7" s="49">
        <v>0</v>
      </c>
      <c r="Z7" s="50">
        <v>0</v>
      </c>
      <c r="AB7" s="51">
        <v>1</v>
      </c>
      <c r="AC7" s="52">
        <v>338.45</v>
      </c>
      <c r="AD7" s="53">
        <v>594.27</v>
      </c>
      <c r="AE7" s="53">
        <v>908.93</v>
      </c>
      <c r="AF7" s="53">
        <v>1274.99</v>
      </c>
      <c r="AG7" s="53">
        <v>1330.3</v>
      </c>
      <c r="AH7" s="53">
        <v>1372.39</v>
      </c>
      <c r="AI7" s="53">
        <v>0</v>
      </c>
      <c r="AJ7" s="53">
        <v>0</v>
      </c>
      <c r="AK7" s="53">
        <v>0</v>
      </c>
      <c r="AL7" s="53">
        <v>0</v>
      </c>
      <c r="AM7" s="53">
        <v>0</v>
      </c>
      <c r="AN7" s="54">
        <v>0</v>
      </c>
      <c r="AO7" s="2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</row>
    <row r="8" spans="2:57" ht="27" customHeight="1" thickBot="1" x14ac:dyDescent="0.25">
      <c r="B8" s="55"/>
      <c r="C8" s="56"/>
      <c r="D8" s="56"/>
      <c r="E8" s="57" t="s">
        <v>28</v>
      </c>
      <c r="F8" s="57" t="s">
        <v>29</v>
      </c>
      <c r="G8" s="58" t="s">
        <v>28</v>
      </c>
      <c r="H8" s="57" t="s">
        <v>29</v>
      </c>
      <c r="I8" s="58" t="s">
        <v>28</v>
      </c>
      <c r="J8" s="57" t="s">
        <v>29</v>
      </c>
      <c r="K8" s="59"/>
      <c r="L8" s="60"/>
      <c r="M8" s="61"/>
      <c r="N8" s="62">
        <v>2</v>
      </c>
      <c r="O8" s="63">
        <v>557.51</v>
      </c>
      <c r="P8" s="64">
        <v>693.59</v>
      </c>
      <c r="Q8" s="64">
        <v>1042.53</v>
      </c>
      <c r="R8" s="65">
        <v>1218.92</v>
      </c>
      <c r="S8" s="64">
        <v>1290.55</v>
      </c>
      <c r="T8" s="64">
        <v>1289.7</v>
      </c>
      <c r="U8" s="65">
        <v>0</v>
      </c>
      <c r="V8" s="65">
        <v>0</v>
      </c>
      <c r="W8" s="65">
        <v>0</v>
      </c>
      <c r="X8" s="65">
        <v>0</v>
      </c>
      <c r="Y8" s="65">
        <v>0</v>
      </c>
      <c r="Z8" s="66">
        <v>0</v>
      </c>
      <c r="AB8" s="67">
        <v>2</v>
      </c>
      <c r="AC8" s="52">
        <v>347.35</v>
      </c>
      <c r="AD8" s="53">
        <v>600.49</v>
      </c>
      <c r="AE8" s="53">
        <v>933.5</v>
      </c>
      <c r="AF8" s="53">
        <v>1288.1300000000001</v>
      </c>
      <c r="AG8" s="53">
        <v>1329.69</v>
      </c>
      <c r="AH8" s="53">
        <v>1366.77</v>
      </c>
      <c r="AI8" s="53">
        <v>0</v>
      </c>
      <c r="AJ8" s="53">
        <v>0</v>
      </c>
      <c r="AK8" s="53">
        <v>0</v>
      </c>
      <c r="AL8" s="53">
        <v>0</v>
      </c>
      <c r="AM8" s="53">
        <v>0</v>
      </c>
      <c r="AN8" s="54">
        <v>0</v>
      </c>
      <c r="AO8" s="27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</row>
    <row r="9" spans="2:57" ht="27" customHeight="1" thickBot="1" x14ac:dyDescent="0.25">
      <c r="B9" s="68"/>
      <c r="C9" s="69"/>
      <c r="D9" s="69"/>
      <c r="E9" s="70" t="s">
        <v>30</v>
      </c>
      <c r="F9" s="70" t="s">
        <v>31</v>
      </c>
      <c r="G9" s="71" t="s">
        <v>30</v>
      </c>
      <c r="H9" s="70" t="s">
        <v>31</v>
      </c>
      <c r="I9" s="71" t="s">
        <v>30</v>
      </c>
      <c r="J9" s="70" t="s">
        <v>31</v>
      </c>
      <c r="K9" s="72"/>
      <c r="L9" s="73"/>
      <c r="M9" s="61"/>
      <c r="N9" s="62">
        <v>3</v>
      </c>
      <c r="O9" s="63">
        <v>556.70000000000005</v>
      </c>
      <c r="P9" s="64">
        <v>696.47</v>
      </c>
      <c r="Q9" s="64">
        <v>1042.73</v>
      </c>
      <c r="R9" s="65">
        <v>1227</v>
      </c>
      <c r="S9" s="64">
        <v>1284</v>
      </c>
      <c r="T9" s="64">
        <v>1301.4100000000001</v>
      </c>
      <c r="U9" s="65">
        <v>0</v>
      </c>
      <c r="V9" s="65">
        <v>0</v>
      </c>
      <c r="W9" s="65">
        <v>0</v>
      </c>
      <c r="X9" s="65">
        <v>0</v>
      </c>
      <c r="Y9" s="65">
        <v>0</v>
      </c>
      <c r="Z9" s="66">
        <v>0</v>
      </c>
      <c r="AB9" s="67">
        <v>3</v>
      </c>
      <c r="AC9" s="52">
        <v>375.14</v>
      </c>
      <c r="AD9" s="53">
        <v>602.54999999999995</v>
      </c>
      <c r="AE9" s="53">
        <v>960.8</v>
      </c>
      <c r="AF9" s="53">
        <v>1287.52</v>
      </c>
      <c r="AG9" s="53">
        <v>1328</v>
      </c>
      <c r="AH9" s="53">
        <v>1363.29</v>
      </c>
      <c r="AI9" s="53">
        <v>0</v>
      </c>
      <c r="AJ9" s="53">
        <v>0</v>
      </c>
      <c r="AK9" s="53">
        <v>0</v>
      </c>
      <c r="AL9" s="53">
        <v>0</v>
      </c>
      <c r="AM9" s="53">
        <v>0</v>
      </c>
      <c r="AN9" s="54">
        <v>0</v>
      </c>
      <c r="AO9" s="27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</row>
    <row r="10" spans="2:57" ht="27" customHeight="1" thickBot="1" x14ac:dyDescent="0.25">
      <c r="B10" s="74">
        <v>1</v>
      </c>
      <c r="C10" s="75">
        <v>2</v>
      </c>
      <c r="D10" s="75">
        <v>3</v>
      </c>
      <c r="E10" s="75">
        <v>4</v>
      </c>
      <c r="F10" s="75">
        <v>5</v>
      </c>
      <c r="G10" s="75">
        <v>6</v>
      </c>
      <c r="H10" s="75">
        <v>7</v>
      </c>
      <c r="I10" s="75">
        <v>8</v>
      </c>
      <c r="J10" s="75">
        <v>9</v>
      </c>
      <c r="K10" s="76">
        <v>10</v>
      </c>
      <c r="L10" s="77"/>
      <c r="M10" s="61"/>
      <c r="N10" s="62">
        <v>4</v>
      </c>
      <c r="O10" s="63">
        <v>559.78</v>
      </c>
      <c r="P10" s="64">
        <v>698.15</v>
      </c>
      <c r="Q10" s="64">
        <v>1048.6199999999999</v>
      </c>
      <c r="R10" s="65">
        <v>1232.53</v>
      </c>
      <c r="S10" s="64">
        <v>1278</v>
      </c>
      <c r="T10" s="64">
        <v>1304.31</v>
      </c>
      <c r="U10" s="65">
        <v>0</v>
      </c>
      <c r="V10" s="65">
        <v>0</v>
      </c>
      <c r="W10" s="65">
        <v>0</v>
      </c>
      <c r="X10" s="65">
        <v>0</v>
      </c>
      <c r="Y10" s="65">
        <v>0</v>
      </c>
      <c r="Z10" s="66">
        <v>0</v>
      </c>
      <c r="AB10" s="67">
        <v>4</v>
      </c>
      <c r="AC10" s="52">
        <v>385.98</v>
      </c>
      <c r="AD10" s="53">
        <v>612.39</v>
      </c>
      <c r="AE10" s="53">
        <v>984.16</v>
      </c>
      <c r="AF10" s="53">
        <v>1299.08</v>
      </c>
      <c r="AG10" s="53">
        <v>1324.7</v>
      </c>
      <c r="AH10" s="53">
        <v>1361.13</v>
      </c>
      <c r="AI10" s="53">
        <v>0</v>
      </c>
      <c r="AJ10" s="53">
        <v>0</v>
      </c>
      <c r="AK10" s="53">
        <v>0</v>
      </c>
      <c r="AL10" s="53">
        <v>0</v>
      </c>
      <c r="AM10" s="53">
        <v>0</v>
      </c>
      <c r="AN10" s="54">
        <v>0</v>
      </c>
      <c r="AO10" s="27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</row>
    <row r="11" spans="2:57" ht="27" customHeight="1" thickBot="1" x14ac:dyDescent="0.25">
      <c r="B11" s="78">
        <v>1</v>
      </c>
      <c r="C11" s="79" t="s">
        <v>32</v>
      </c>
      <c r="D11" s="79" t="s">
        <v>33</v>
      </c>
      <c r="E11" s="80">
        <v>55.77</v>
      </c>
      <c r="F11" s="81">
        <v>31.144597999999998</v>
      </c>
      <c r="G11" s="82">
        <v>54.62</v>
      </c>
      <c r="H11" s="82">
        <v>24.721755000000002</v>
      </c>
      <c r="I11" s="82">
        <v>54.8</v>
      </c>
      <c r="J11" s="83">
        <v>25.690155000000001</v>
      </c>
      <c r="K11" s="84" t="s">
        <v>34</v>
      </c>
      <c r="L11" s="85">
        <f>IF(J12=0,"Waduk Kosong",)</f>
        <v>0</v>
      </c>
      <c r="M11" s="61"/>
      <c r="N11" s="62">
        <v>5</v>
      </c>
      <c r="O11" s="63">
        <v>557.70000000000005</v>
      </c>
      <c r="P11" s="64">
        <v>703.09</v>
      </c>
      <c r="Q11" s="64">
        <v>1050.08</v>
      </c>
      <c r="R11" s="65">
        <v>1240.8499999999999</v>
      </c>
      <c r="S11" s="64">
        <v>1278.74</v>
      </c>
      <c r="T11" s="64">
        <v>1293.1400000000001</v>
      </c>
      <c r="U11" s="65">
        <v>0</v>
      </c>
      <c r="V11" s="65">
        <v>0</v>
      </c>
      <c r="W11" s="65">
        <v>0</v>
      </c>
      <c r="X11" s="65">
        <v>0</v>
      </c>
      <c r="Y11" s="65">
        <v>0</v>
      </c>
      <c r="Z11" s="66">
        <v>0</v>
      </c>
      <c r="AB11" s="67">
        <v>5</v>
      </c>
      <c r="AC11" s="52">
        <v>402.33</v>
      </c>
      <c r="AD11" s="53">
        <v>616.53</v>
      </c>
      <c r="AE11" s="53">
        <v>1015.13</v>
      </c>
      <c r="AF11" s="53">
        <v>1296.76</v>
      </c>
      <c r="AG11" s="53">
        <v>1323.86</v>
      </c>
      <c r="AH11" s="53">
        <v>1356.61</v>
      </c>
      <c r="AI11" s="53">
        <v>0</v>
      </c>
      <c r="AJ11" s="53">
        <v>0</v>
      </c>
      <c r="AK11" s="53">
        <v>0</v>
      </c>
      <c r="AL11" s="53">
        <v>0</v>
      </c>
      <c r="AM11" s="53">
        <v>0</v>
      </c>
      <c r="AN11" s="54">
        <v>0</v>
      </c>
      <c r="AO11" s="27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</row>
    <row r="12" spans="2:57" ht="27" customHeight="1" thickBot="1" x14ac:dyDescent="0.25">
      <c r="B12" s="86">
        <f>+B11+1</f>
        <v>2</v>
      </c>
      <c r="C12" s="87" t="s">
        <v>35</v>
      </c>
      <c r="D12" s="87" t="s">
        <v>33</v>
      </c>
      <c r="E12" s="88">
        <v>339.5</v>
      </c>
      <c r="F12" s="89">
        <v>7.77</v>
      </c>
      <c r="G12" s="90">
        <v>339.33</v>
      </c>
      <c r="H12" s="91">
        <v>7.6275000000000004</v>
      </c>
      <c r="I12" s="90">
        <v>339.36</v>
      </c>
      <c r="J12" s="92">
        <v>7.6550000000000002</v>
      </c>
      <c r="K12" s="84" t="s">
        <v>36</v>
      </c>
      <c r="L12" s="85">
        <f>IF(J13=0,"Waduk Kosong",)</f>
        <v>0</v>
      </c>
      <c r="M12" s="61"/>
      <c r="N12" s="62">
        <v>6</v>
      </c>
      <c r="O12" s="63">
        <v>562.55999999999995</v>
      </c>
      <c r="P12" s="64">
        <v>729.55</v>
      </c>
      <c r="Q12" s="64">
        <v>1060.3699999999999</v>
      </c>
      <c r="R12" s="65">
        <v>1246.31</v>
      </c>
      <c r="S12" s="64">
        <v>1273.17</v>
      </c>
      <c r="T12" s="64">
        <v>1292.45</v>
      </c>
      <c r="U12" s="65">
        <v>0</v>
      </c>
      <c r="V12" s="65">
        <v>0</v>
      </c>
      <c r="W12" s="65">
        <v>0</v>
      </c>
      <c r="X12" s="65">
        <v>0</v>
      </c>
      <c r="Y12" s="65">
        <v>0</v>
      </c>
      <c r="Z12" s="66">
        <v>0</v>
      </c>
      <c r="AB12" s="93">
        <v>6</v>
      </c>
      <c r="AC12" s="52">
        <v>413.63</v>
      </c>
      <c r="AD12" s="53">
        <v>623.99</v>
      </c>
      <c r="AE12" s="53">
        <v>1039.57</v>
      </c>
      <c r="AF12" s="53">
        <v>1297.17</v>
      </c>
      <c r="AG12" s="53">
        <v>1322.17</v>
      </c>
      <c r="AH12" s="53">
        <v>1351.16</v>
      </c>
      <c r="AI12" s="53">
        <v>0</v>
      </c>
      <c r="AJ12" s="53">
        <v>0</v>
      </c>
      <c r="AK12" s="53">
        <v>0</v>
      </c>
      <c r="AL12" s="53">
        <v>0</v>
      </c>
      <c r="AM12" s="53">
        <v>0</v>
      </c>
      <c r="AN12" s="54">
        <v>0</v>
      </c>
      <c r="AO12" s="27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</row>
    <row r="13" spans="2:57" ht="27" customHeight="1" thickBot="1" x14ac:dyDescent="0.25">
      <c r="B13" s="86">
        <f t="shared" ref="B13:B47" si="0">+B12+1</f>
        <v>3</v>
      </c>
      <c r="C13" s="87" t="s">
        <v>37</v>
      </c>
      <c r="D13" s="87" t="s">
        <v>38</v>
      </c>
      <c r="E13" s="80">
        <v>77.5</v>
      </c>
      <c r="F13" s="81">
        <v>49.02</v>
      </c>
      <c r="G13" s="90">
        <v>75.09</v>
      </c>
      <c r="H13" s="91">
        <v>34.375306000000002</v>
      </c>
      <c r="I13" s="90">
        <v>76.34</v>
      </c>
      <c r="J13" s="92">
        <v>41.774439999999998</v>
      </c>
      <c r="K13" s="84" t="s">
        <v>37</v>
      </c>
      <c r="L13" s="85">
        <f>IF(J11=0,"Waduk Kosong",)</f>
        <v>0</v>
      </c>
      <c r="M13" s="61"/>
      <c r="N13" s="62">
        <v>7</v>
      </c>
      <c r="O13" s="63">
        <v>561.04999999999995</v>
      </c>
      <c r="P13" s="64">
        <v>739.07</v>
      </c>
      <c r="Q13" s="64">
        <v>1075.489</v>
      </c>
      <c r="R13" s="65">
        <v>1254.81</v>
      </c>
      <c r="S13" s="64">
        <v>1268</v>
      </c>
      <c r="T13" s="64">
        <v>1316.16</v>
      </c>
      <c r="U13" s="65">
        <v>0</v>
      </c>
      <c r="V13" s="65">
        <v>0</v>
      </c>
      <c r="W13" s="65">
        <v>0</v>
      </c>
      <c r="X13" s="65">
        <v>0</v>
      </c>
      <c r="Y13" s="65">
        <v>0</v>
      </c>
      <c r="Z13" s="66">
        <v>0</v>
      </c>
      <c r="AB13" s="67">
        <v>7</v>
      </c>
      <c r="AC13" s="52">
        <v>408.34</v>
      </c>
      <c r="AD13" s="53">
        <v>635.01</v>
      </c>
      <c r="AE13" s="53">
        <v>1074.3900000000001</v>
      </c>
      <c r="AF13" s="53">
        <v>1302.54</v>
      </c>
      <c r="AG13" s="53">
        <v>1325.19</v>
      </c>
      <c r="AH13" s="53">
        <v>1343.65</v>
      </c>
      <c r="AI13" s="53">
        <v>0</v>
      </c>
      <c r="AJ13" s="53">
        <v>0</v>
      </c>
      <c r="AK13" s="53">
        <v>0</v>
      </c>
      <c r="AL13" s="53">
        <v>0</v>
      </c>
      <c r="AM13" s="53">
        <v>0</v>
      </c>
      <c r="AN13" s="54">
        <v>0</v>
      </c>
      <c r="AO13" s="27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</row>
    <row r="14" spans="2:57" ht="27" customHeight="1" thickBot="1" x14ac:dyDescent="0.25">
      <c r="B14" s="86">
        <f t="shared" si="0"/>
        <v>4</v>
      </c>
      <c r="C14" s="87" t="s">
        <v>39</v>
      </c>
      <c r="D14" s="87" t="s">
        <v>40</v>
      </c>
      <c r="E14" s="80">
        <v>463.3</v>
      </c>
      <c r="F14" s="81">
        <v>49.9</v>
      </c>
      <c r="G14" s="94">
        <v>462.7</v>
      </c>
      <c r="H14" s="94">
        <v>41.762</v>
      </c>
      <c r="I14" s="81">
        <v>462.52</v>
      </c>
      <c r="J14" s="95">
        <v>38.179000000000002</v>
      </c>
      <c r="K14" s="84" t="s">
        <v>41</v>
      </c>
      <c r="L14" s="85">
        <f>IF(J14=0,"Waduk Kosong",)</f>
        <v>0</v>
      </c>
      <c r="M14" s="61"/>
      <c r="N14" s="62">
        <v>8</v>
      </c>
      <c r="O14" s="63">
        <v>559.37</v>
      </c>
      <c r="P14" s="64">
        <v>833.78</v>
      </c>
      <c r="Q14" s="64">
        <v>1085</v>
      </c>
      <c r="R14" s="65">
        <v>1253.69</v>
      </c>
      <c r="S14" s="64">
        <v>1268</v>
      </c>
      <c r="T14" s="64">
        <v>1305.77</v>
      </c>
      <c r="U14" s="65">
        <v>0</v>
      </c>
      <c r="V14" s="65">
        <v>0</v>
      </c>
      <c r="W14" s="65">
        <v>0</v>
      </c>
      <c r="X14" s="65">
        <v>0</v>
      </c>
      <c r="Y14" s="65">
        <v>0</v>
      </c>
      <c r="Z14" s="66">
        <v>0</v>
      </c>
      <c r="AB14" s="67">
        <v>8</v>
      </c>
      <c r="AC14" s="52">
        <v>411.25</v>
      </c>
      <c r="AD14" s="53">
        <v>642.96</v>
      </c>
      <c r="AE14" s="53">
        <v>1107.1300000000001</v>
      </c>
      <c r="AF14" s="53">
        <v>1319.08</v>
      </c>
      <c r="AG14" s="53">
        <v>1333.9</v>
      </c>
      <c r="AH14" s="53">
        <v>1340.17</v>
      </c>
      <c r="AI14" s="53">
        <v>0</v>
      </c>
      <c r="AJ14" s="53">
        <v>0</v>
      </c>
      <c r="AK14" s="53">
        <v>0</v>
      </c>
      <c r="AL14" s="53">
        <v>0</v>
      </c>
      <c r="AM14" s="53">
        <v>0</v>
      </c>
      <c r="AN14" s="54">
        <v>0</v>
      </c>
      <c r="AO14" s="27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</row>
    <row r="15" spans="2:57" ht="27" customHeight="1" thickBot="1" x14ac:dyDescent="0.25">
      <c r="B15" s="86">
        <f t="shared" si="0"/>
        <v>5</v>
      </c>
      <c r="C15" s="87" t="s">
        <v>42</v>
      </c>
      <c r="D15" s="87" t="s">
        <v>43</v>
      </c>
      <c r="E15" s="80">
        <v>207</v>
      </c>
      <c r="F15" s="81">
        <v>9.5030000000000001</v>
      </c>
      <c r="G15" s="96">
        <v>205.3</v>
      </c>
      <c r="H15" s="97">
        <v>7.5540000000000003</v>
      </c>
      <c r="I15" s="98">
        <v>204.1</v>
      </c>
      <c r="J15" s="99">
        <v>6.3620000000000001</v>
      </c>
      <c r="K15" s="84" t="s">
        <v>44</v>
      </c>
      <c r="L15" s="85">
        <f>IF(J15=0,"Waduk Kosong",)</f>
        <v>0</v>
      </c>
      <c r="N15" s="62">
        <v>9</v>
      </c>
      <c r="O15" s="63">
        <v>566.54999999999995</v>
      </c>
      <c r="P15" s="64">
        <v>855.28</v>
      </c>
      <c r="Q15" s="64">
        <v>1095</v>
      </c>
      <c r="R15" s="65">
        <v>1258.6099999999999</v>
      </c>
      <c r="S15" s="64">
        <v>1267.93</v>
      </c>
      <c r="T15" s="64">
        <v>1304.6500000000001</v>
      </c>
      <c r="U15" s="65">
        <v>0</v>
      </c>
      <c r="V15" s="65">
        <v>0</v>
      </c>
      <c r="W15" s="65">
        <v>0</v>
      </c>
      <c r="X15" s="65">
        <v>0</v>
      </c>
      <c r="Y15" s="65">
        <v>0</v>
      </c>
      <c r="Z15" s="66">
        <v>0</v>
      </c>
      <c r="AB15" s="67">
        <v>9</v>
      </c>
      <c r="AC15" s="52">
        <v>446.32</v>
      </c>
      <c r="AD15" s="53">
        <v>644.61</v>
      </c>
      <c r="AE15" s="53">
        <v>1129.31</v>
      </c>
      <c r="AF15" s="53">
        <v>1322.54</v>
      </c>
      <c r="AG15" s="53">
        <v>1329.37</v>
      </c>
      <c r="AH15" s="53">
        <v>1335.79</v>
      </c>
      <c r="AI15" s="53">
        <v>0</v>
      </c>
      <c r="AJ15" s="53">
        <v>0</v>
      </c>
      <c r="AK15" s="53">
        <v>0</v>
      </c>
      <c r="AL15" s="53">
        <v>0</v>
      </c>
      <c r="AM15" s="53">
        <v>0</v>
      </c>
      <c r="AN15" s="54">
        <v>0</v>
      </c>
      <c r="AO15" s="27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</row>
    <row r="16" spans="2:57" ht="27" customHeight="1" thickBot="1" x14ac:dyDescent="0.25">
      <c r="B16" s="86">
        <f t="shared" si="0"/>
        <v>6</v>
      </c>
      <c r="C16" s="87" t="s">
        <v>45</v>
      </c>
      <c r="D16" s="87" t="s">
        <v>43</v>
      </c>
      <c r="E16" s="80">
        <v>320</v>
      </c>
      <c r="F16" s="81">
        <v>5.1509999999999998</v>
      </c>
      <c r="G16" s="96">
        <v>317.85000000000002</v>
      </c>
      <c r="H16" s="100">
        <v>4.1589999999999998</v>
      </c>
      <c r="I16" s="98">
        <v>316.60000000000002</v>
      </c>
      <c r="J16" s="99">
        <v>3.617</v>
      </c>
      <c r="K16" s="84" t="s">
        <v>44</v>
      </c>
      <c r="L16" s="85">
        <f t="shared" ref="L16:L25" si="1">IF(J16=0,"Waduk Kosong",)</f>
        <v>0</v>
      </c>
      <c r="N16" s="62">
        <v>10</v>
      </c>
      <c r="O16" s="63">
        <v>570.04</v>
      </c>
      <c r="P16" s="64">
        <v>859.47</v>
      </c>
      <c r="Q16" s="64">
        <v>1105</v>
      </c>
      <c r="R16" s="65">
        <v>1262.04</v>
      </c>
      <c r="S16" s="64">
        <v>1265.22</v>
      </c>
      <c r="T16" s="64">
        <v>1309.69</v>
      </c>
      <c r="U16" s="65">
        <v>0</v>
      </c>
      <c r="V16" s="65">
        <v>0</v>
      </c>
      <c r="W16" s="65">
        <v>0</v>
      </c>
      <c r="X16" s="65">
        <v>0</v>
      </c>
      <c r="Y16" s="65">
        <v>0</v>
      </c>
      <c r="Z16" s="66">
        <v>0</v>
      </c>
      <c r="AB16" s="67">
        <v>10</v>
      </c>
      <c r="AC16" s="52">
        <v>457.01</v>
      </c>
      <c r="AD16" s="53">
        <v>646.84</v>
      </c>
      <c r="AE16" s="53">
        <v>1158.6400000000001</v>
      </c>
      <c r="AF16" s="53">
        <v>1330.44</v>
      </c>
      <c r="AG16" s="53">
        <v>1338.35</v>
      </c>
      <c r="AH16" s="53">
        <v>1332.94</v>
      </c>
      <c r="AI16" s="53">
        <v>0</v>
      </c>
      <c r="AJ16" s="53">
        <v>0</v>
      </c>
      <c r="AK16" s="53">
        <v>0</v>
      </c>
      <c r="AL16" s="53">
        <v>0</v>
      </c>
      <c r="AM16" s="53">
        <v>0</v>
      </c>
      <c r="AN16" s="54">
        <v>0</v>
      </c>
      <c r="AO16" s="27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</row>
    <row r="17" spans="2:57" ht="27" customHeight="1" thickBot="1" x14ac:dyDescent="0.25">
      <c r="B17" s="86">
        <f t="shared" si="0"/>
        <v>7</v>
      </c>
      <c r="C17" s="87" t="s">
        <v>46</v>
      </c>
      <c r="D17" s="87" t="s">
        <v>47</v>
      </c>
      <c r="E17" s="80">
        <v>90</v>
      </c>
      <c r="F17" s="81">
        <v>689.09100000000001</v>
      </c>
      <c r="G17" s="96">
        <v>85.74</v>
      </c>
      <c r="H17" s="100">
        <v>490.64699999999999</v>
      </c>
      <c r="I17" s="98">
        <v>82.72</v>
      </c>
      <c r="J17" s="99">
        <v>376.21659130802885</v>
      </c>
      <c r="K17" s="84" t="s">
        <v>48</v>
      </c>
      <c r="L17" s="85">
        <f t="shared" si="1"/>
        <v>0</v>
      </c>
      <c r="N17" s="62">
        <v>11</v>
      </c>
      <c r="O17" s="63">
        <v>574.88</v>
      </c>
      <c r="P17" s="64">
        <v>880.74</v>
      </c>
      <c r="Q17" s="64">
        <v>1108</v>
      </c>
      <c r="R17" s="65">
        <v>1267.72</v>
      </c>
      <c r="S17" s="64">
        <v>1264.0999999999999</v>
      </c>
      <c r="T17" s="64">
        <v>1313.39</v>
      </c>
      <c r="U17" s="65">
        <v>0</v>
      </c>
      <c r="V17" s="65">
        <v>0</v>
      </c>
      <c r="W17" s="65">
        <v>0</v>
      </c>
      <c r="X17" s="65">
        <v>0</v>
      </c>
      <c r="Y17" s="65">
        <v>0</v>
      </c>
      <c r="Z17" s="66">
        <v>0</v>
      </c>
      <c r="AB17" s="93">
        <v>11</v>
      </c>
      <c r="AC17" s="52">
        <v>467.11</v>
      </c>
      <c r="AD17" s="53">
        <v>649.76</v>
      </c>
      <c r="AE17" s="53">
        <v>1170.1500000000001</v>
      </c>
      <c r="AF17" s="53">
        <v>1342.59</v>
      </c>
      <c r="AG17" s="53">
        <v>1346.29</v>
      </c>
      <c r="AH17" s="53">
        <v>1337.65</v>
      </c>
      <c r="AI17" s="53">
        <v>0</v>
      </c>
      <c r="AJ17" s="53">
        <v>0</v>
      </c>
      <c r="AK17" s="53">
        <v>0</v>
      </c>
      <c r="AL17" s="53">
        <v>0</v>
      </c>
      <c r="AM17" s="53">
        <v>0</v>
      </c>
      <c r="AN17" s="54">
        <v>0</v>
      </c>
      <c r="AO17" s="27"/>
      <c r="AP17" s="101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</row>
    <row r="18" spans="2:57" ht="26.25" customHeight="1" thickBot="1" x14ac:dyDescent="0.25">
      <c r="B18" s="86">
        <f t="shared" si="0"/>
        <v>8</v>
      </c>
      <c r="C18" s="87" t="s">
        <v>49</v>
      </c>
      <c r="D18" s="87" t="s">
        <v>50</v>
      </c>
      <c r="E18" s="80">
        <v>120.5</v>
      </c>
      <c r="F18" s="81">
        <v>2.0920000000000001</v>
      </c>
      <c r="G18" s="96">
        <v>116.9</v>
      </c>
      <c r="H18" s="100">
        <v>0.745</v>
      </c>
      <c r="I18" s="102">
        <v>116.35</v>
      </c>
      <c r="J18" s="103">
        <v>0.40799999999999997</v>
      </c>
      <c r="K18" s="84" t="s">
        <v>51</v>
      </c>
      <c r="L18" s="85">
        <f>IF(J18=0,"Waduk Kosong",)</f>
        <v>0</v>
      </c>
      <c r="M18" s="104"/>
      <c r="N18" s="62">
        <v>12</v>
      </c>
      <c r="O18" s="63">
        <v>577.91</v>
      </c>
      <c r="P18" s="64">
        <v>907.96</v>
      </c>
      <c r="Q18" s="64">
        <v>1114</v>
      </c>
      <c r="R18" s="65">
        <v>1284.04</v>
      </c>
      <c r="S18" s="64">
        <v>1263.57</v>
      </c>
      <c r="T18" s="64">
        <v>1315.08</v>
      </c>
      <c r="U18" s="65">
        <v>0</v>
      </c>
      <c r="V18" s="65">
        <v>0</v>
      </c>
      <c r="W18" s="65">
        <v>0</v>
      </c>
      <c r="X18" s="65">
        <v>0</v>
      </c>
      <c r="Y18" s="65">
        <v>0</v>
      </c>
      <c r="Z18" s="66">
        <v>0</v>
      </c>
      <c r="AB18" s="67">
        <v>12</v>
      </c>
      <c r="AC18" s="52">
        <v>482.85</v>
      </c>
      <c r="AD18" s="53">
        <v>650.83000000000004</v>
      </c>
      <c r="AE18" s="53">
        <v>1178.8399999999999</v>
      </c>
      <c r="AF18" s="53">
        <v>1336.47</v>
      </c>
      <c r="AG18" s="53">
        <v>1360.15</v>
      </c>
      <c r="AH18" s="53">
        <v>1329.91</v>
      </c>
      <c r="AI18" s="53">
        <v>0</v>
      </c>
      <c r="AJ18" s="53">
        <v>0</v>
      </c>
      <c r="AK18" s="53">
        <v>0</v>
      </c>
      <c r="AL18" s="53">
        <v>0</v>
      </c>
      <c r="AM18" s="53">
        <v>0</v>
      </c>
      <c r="AN18" s="54">
        <v>0</v>
      </c>
      <c r="AO18" s="27"/>
      <c r="AP18" s="101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</row>
    <row r="19" spans="2:57" ht="27" customHeight="1" thickBot="1" x14ac:dyDescent="0.25">
      <c r="B19" s="86">
        <f t="shared" si="0"/>
        <v>9</v>
      </c>
      <c r="C19" s="87" t="s">
        <v>52</v>
      </c>
      <c r="D19" s="87" t="s">
        <v>50</v>
      </c>
      <c r="E19" s="80">
        <v>120.8</v>
      </c>
      <c r="F19" s="81">
        <v>2.3530000000000002</v>
      </c>
      <c r="G19" s="96">
        <v>116.18</v>
      </c>
      <c r="H19" s="105">
        <v>1.0640000000000001</v>
      </c>
      <c r="I19" s="98">
        <v>117.19</v>
      </c>
      <c r="J19" s="99">
        <v>0.501</v>
      </c>
      <c r="K19" s="84" t="s">
        <v>51</v>
      </c>
      <c r="L19" s="85">
        <f t="shared" si="1"/>
        <v>0</v>
      </c>
      <c r="M19" s="104"/>
      <c r="N19" s="62">
        <v>13</v>
      </c>
      <c r="O19" s="63">
        <v>582.61</v>
      </c>
      <c r="P19" s="64">
        <v>922.6</v>
      </c>
      <c r="Q19" s="64">
        <v>1123</v>
      </c>
      <c r="R19" s="65">
        <v>1284.04</v>
      </c>
      <c r="S19" s="64">
        <v>1262.28</v>
      </c>
      <c r="T19" s="64">
        <v>1314</v>
      </c>
      <c r="U19" s="65">
        <v>0</v>
      </c>
      <c r="V19" s="65">
        <v>0</v>
      </c>
      <c r="W19" s="65">
        <v>0</v>
      </c>
      <c r="X19" s="65">
        <v>0</v>
      </c>
      <c r="Y19" s="65">
        <v>0</v>
      </c>
      <c r="Z19" s="66">
        <v>0</v>
      </c>
      <c r="AB19" s="67">
        <v>13</v>
      </c>
      <c r="AC19" s="52">
        <v>493.13</v>
      </c>
      <c r="AD19" s="53">
        <v>640.70000000000005</v>
      </c>
      <c r="AE19" s="53">
        <v>1173.79</v>
      </c>
      <c r="AF19" s="53">
        <v>1334.88</v>
      </c>
      <c r="AG19" s="53">
        <v>1359.98</v>
      </c>
      <c r="AH19" s="53">
        <v>1314.27</v>
      </c>
      <c r="AI19" s="53">
        <v>0</v>
      </c>
      <c r="AJ19" s="53">
        <v>0</v>
      </c>
      <c r="AK19" s="53">
        <v>0</v>
      </c>
      <c r="AL19" s="53">
        <v>0</v>
      </c>
      <c r="AM19" s="53">
        <v>0</v>
      </c>
      <c r="AN19" s="54">
        <v>0</v>
      </c>
      <c r="AO19" s="27"/>
      <c r="AP19" s="101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</row>
    <row r="20" spans="2:57" ht="25.5" customHeight="1" thickBot="1" x14ac:dyDescent="0.25">
      <c r="B20" s="86">
        <f t="shared" si="0"/>
        <v>10</v>
      </c>
      <c r="C20" s="87" t="s">
        <v>53</v>
      </c>
      <c r="D20" s="87" t="s">
        <v>54</v>
      </c>
      <c r="E20" s="80">
        <v>46.5</v>
      </c>
      <c r="F20" s="80">
        <v>4.5999999999999996</v>
      </c>
      <c r="G20" s="96">
        <v>42.54</v>
      </c>
      <c r="H20" s="100">
        <v>1.7749999999999999</v>
      </c>
      <c r="I20" s="98">
        <v>40.49</v>
      </c>
      <c r="J20" s="99">
        <v>0.68200000000000005</v>
      </c>
      <c r="K20" s="84" t="s">
        <v>55</v>
      </c>
      <c r="L20" s="85">
        <f t="shared" si="1"/>
        <v>0</v>
      </c>
      <c r="M20" s="104"/>
      <c r="N20" s="62">
        <v>14</v>
      </c>
      <c r="O20" s="63">
        <v>589.73</v>
      </c>
      <c r="P20" s="64">
        <v>922.26</v>
      </c>
      <c r="Q20" s="64">
        <v>1129</v>
      </c>
      <c r="R20" s="65">
        <v>1288.8499999999999</v>
      </c>
      <c r="S20" s="64">
        <v>1259.4000000000001</v>
      </c>
      <c r="T20" s="64">
        <v>1311.49</v>
      </c>
      <c r="U20" s="65">
        <v>0</v>
      </c>
      <c r="V20" s="65">
        <v>0</v>
      </c>
      <c r="W20" s="65">
        <v>0</v>
      </c>
      <c r="X20" s="65">
        <v>0</v>
      </c>
      <c r="Y20" s="65">
        <v>0</v>
      </c>
      <c r="Z20" s="66">
        <v>0</v>
      </c>
      <c r="AB20" s="67">
        <v>14</v>
      </c>
      <c r="AC20" s="52">
        <v>493.92</v>
      </c>
      <c r="AD20" s="53">
        <v>651.95000000000005</v>
      </c>
      <c r="AE20" s="53">
        <v>1172.98</v>
      </c>
      <c r="AF20" s="53">
        <v>1344.69</v>
      </c>
      <c r="AG20" s="53">
        <v>1364.21</v>
      </c>
      <c r="AH20" s="53">
        <v>1306.03</v>
      </c>
      <c r="AI20" s="53">
        <v>0</v>
      </c>
      <c r="AJ20" s="53">
        <v>0</v>
      </c>
      <c r="AK20" s="53">
        <v>0</v>
      </c>
      <c r="AL20" s="53">
        <v>0</v>
      </c>
      <c r="AM20" s="53">
        <v>0</v>
      </c>
      <c r="AN20" s="54">
        <v>0</v>
      </c>
      <c r="AO20" s="27"/>
      <c r="AP20" s="101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</row>
    <row r="21" spans="2:57" ht="27" customHeight="1" thickBot="1" x14ac:dyDescent="0.25">
      <c r="B21" s="86">
        <f t="shared" si="0"/>
        <v>11</v>
      </c>
      <c r="C21" s="87" t="s">
        <v>56</v>
      </c>
      <c r="D21" s="87" t="s">
        <v>54</v>
      </c>
      <c r="E21" s="80">
        <v>51.5</v>
      </c>
      <c r="F21" s="81">
        <v>2.4159999999999999</v>
      </c>
      <c r="G21" s="96">
        <v>48.26</v>
      </c>
      <c r="H21" s="100">
        <v>1.82</v>
      </c>
      <c r="I21" s="106">
        <v>51.01</v>
      </c>
      <c r="J21" s="99">
        <v>2.3319999999999999</v>
      </c>
      <c r="K21" s="84" t="s">
        <v>57</v>
      </c>
      <c r="L21" s="85">
        <f t="shared" si="1"/>
        <v>0</v>
      </c>
      <c r="M21" s="104"/>
      <c r="N21" s="62">
        <v>15</v>
      </c>
      <c r="O21" s="63">
        <v>592.79999999999995</v>
      </c>
      <c r="P21" s="64">
        <v>914.08</v>
      </c>
      <c r="Q21" s="64">
        <v>1152.94</v>
      </c>
      <c r="R21" s="65">
        <v>1289.8499999999999</v>
      </c>
      <c r="S21" s="64">
        <v>1260.8599999999999</v>
      </c>
      <c r="T21" s="64">
        <v>1317</v>
      </c>
      <c r="U21" s="65">
        <v>0</v>
      </c>
      <c r="V21" s="65">
        <v>0</v>
      </c>
      <c r="W21" s="65">
        <v>0</v>
      </c>
      <c r="X21" s="65">
        <v>0</v>
      </c>
      <c r="Y21" s="65">
        <v>0</v>
      </c>
      <c r="Z21" s="66">
        <v>0</v>
      </c>
      <c r="AB21" s="67">
        <v>15</v>
      </c>
      <c r="AC21" s="52">
        <v>499.69</v>
      </c>
      <c r="AD21" s="53">
        <v>664.97</v>
      </c>
      <c r="AE21" s="53">
        <v>1174.8399999999999</v>
      </c>
      <c r="AF21" s="53">
        <v>1344.36</v>
      </c>
      <c r="AG21" s="53">
        <v>1360.27</v>
      </c>
      <c r="AH21" s="53">
        <v>1296.81</v>
      </c>
      <c r="AI21" s="53">
        <v>0</v>
      </c>
      <c r="AJ21" s="53">
        <v>0</v>
      </c>
      <c r="AK21" s="53">
        <v>0</v>
      </c>
      <c r="AL21" s="53">
        <v>0</v>
      </c>
      <c r="AM21" s="53">
        <v>0</v>
      </c>
      <c r="AN21" s="54">
        <v>0</v>
      </c>
      <c r="AO21" s="27"/>
      <c r="AP21" s="10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</row>
    <row r="22" spans="2:57" ht="27" customHeight="1" thickBot="1" x14ac:dyDescent="0.35">
      <c r="B22" s="86">
        <f t="shared" si="0"/>
        <v>12</v>
      </c>
      <c r="C22" s="87" t="s">
        <v>58</v>
      </c>
      <c r="D22" s="87" t="s">
        <v>47</v>
      </c>
      <c r="E22" s="80">
        <v>81</v>
      </c>
      <c r="F22" s="107">
        <v>1.093</v>
      </c>
      <c r="G22" s="108">
        <v>77.709999999999994</v>
      </c>
      <c r="H22" s="100">
        <v>0.57099999999999995</v>
      </c>
      <c r="I22" s="98">
        <v>73.2</v>
      </c>
      <c r="J22" s="99">
        <v>0.13500000000000001</v>
      </c>
      <c r="K22" s="84" t="s">
        <v>51</v>
      </c>
      <c r="L22" s="85">
        <f t="shared" si="1"/>
        <v>0</v>
      </c>
      <c r="M22" s="104"/>
      <c r="N22" s="62">
        <v>16</v>
      </c>
      <c r="O22" s="63">
        <v>589.69000000000005</v>
      </c>
      <c r="P22" s="64">
        <v>922.32</v>
      </c>
      <c r="Q22" s="64">
        <v>1153</v>
      </c>
      <c r="R22" s="65">
        <v>1285.05</v>
      </c>
      <c r="S22" s="64">
        <v>1260.9100000000001</v>
      </c>
      <c r="T22" s="64">
        <v>1315.51</v>
      </c>
      <c r="U22" s="65">
        <v>0</v>
      </c>
      <c r="V22" s="65">
        <v>0</v>
      </c>
      <c r="W22" s="65">
        <v>0</v>
      </c>
      <c r="X22" s="65">
        <v>0</v>
      </c>
      <c r="Y22" s="65">
        <v>0</v>
      </c>
      <c r="Z22" s="66">
        <v>0</v>
      </c>
      <c r="AB22" s="93">
        <v>16</v>
      </c>
      <c r="AC22" s="52">
        <v>509.53</v>
      </c>
      <c r="AD22" s="53">
        <v>680.15</v>
      </c>
      <c r="AE22" s="53">
        <v>1173.98</v>
      </c>
      <c r="AF22" s="53">
        <v>1341.98</v>
      </c>
      <c r="AG22" s="53">
        <v>1354.68</v>
      </c>
      <c r="AH22" s="53">
        <v>1296.3699999999999</v>
      </c>
      <c r="AI22" s="53">
        <v>0</v>
      </c>
      <c r="AJ22" s="53">
        <v>0</v>
      </c>
      <c r="AK22" s="53">
        <v>0</v>
      </c>
      <c r="AL22" s="53">
        <v>0</v>
      </c>
      <c r="AM22" s="53">
        <v>0</v>
      </c>
      <c r="AN22" s="54">
        <v>0</v>
      </c>
      <c r="AO22" s="27"/>
      <c r="AP22" s="101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</row>
    <row r="23" spans="2:57" ht="75" customHeight="1" thickBot="1" x14ac:dyDescent="0.25">
      <c r="B23" s="86">
        <f t="shared" si="0"/>
        <v>13</v>
      </c>
      <c r="C23" s="87" t="s">
        <v>59</v>
      </c>
      <c r="D23" s="87" t="s">
        <v>47</v>
      </c>
      <c r="E23" s="80">
        <v>82.8</v>
      </c>
      <c r="F23" s="81">
        <v>0.42899999999999999</v>
      </c>
      <c r="G23" s="96">
        <v>81.819999999999993</v>
      </c>
      <c r="H23" s="100">
        <v>0.28399999999999997</v>
      </c>
      <c r="I23" s="98">
        <v>78</v>
      </c>
      <c r="J23" s="99">
        <v>0</v>
      </c>
      <c r="K23" s="84" t="s">
        <v>51</v>
      </c>
      <c r="L23" s="109" t="s">
        <v>60</v>
      </c>
      <c r="N23" s="62">
        <v>17</v>
      </c>
      <c r="O23" s="63">
        <v>588.45000000000005</v>
      </c>
      <c r="P23" s="64">
        <v>930.6</v>
      </c>
      <c r="Q23" s="64">
        <v>1151.46</v>
      </c>
      <c r="R23" s="65">
        <v>1289.9000000000001</v>
      </c>
      <c r="S23" s="64">
        <v>1253</v>
      </c>
      <c r="T23" s="64">
        <v>1319.69</v>
      </c>
      <c r="U23" s="65">
        <v>0</v>
      </c>
      <c r="V23" s="65">
        <v>0</v>
      </c>
      <c r="W23" s="65">
        <v>0</v>
      </c>
      <c r="X23" s="65">
        <v>0</v>
      </c>
      <c r="Y23" s="65">
        <v>0</v>
      </c>
      <c r="Z23" s="66">
        <v>0</v>
      </c>
      <c r="AB23" s="67">
        <v>17</v>
      </c>
      <c r="AC23" s="52">
        <v>517.61</v>
      </c>
      <c r="AD23" s="53">
        <v>700.34</v>
      </c>
      <c r="AE23" s="53">
        <v>1177</v>
      </c>
      <c r="AF23" s="53">
        <v>1336.75</v>
      </c>
      <c r="AG23" s="53">
        <v>1350.1</v>
      </c>
      <c r="AH23" s="53">
        <v>1291.32</v>
      </c>
      <c r="AI23" s="53">
        <v>0</v>
      </c>
      <c r="AJ23" s="53">
        <v>0</v>
      </c>
      <c r="AK23" s="53">
        <v>0</v>
      </c>
      <c r="AL23" s="53">
        <v>0</v>
      </c>
      <c r="AM23" s="53">
        <v>0</v>
      </c>
      <c r="AN23" s="54">
        <v>0</v>
      </c>
      <c r="AO23" s="27"/>
      <c r="AP23" s="101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</row>
    <row r="24" spans="2:57" ht="28.5" customHeight="1" thickBot="1" x14ac:dyDescent="0.25">
      <c r="B24" s="86">
        <f t="shared" si="0"/>
        <v>14</v>
      </c>
      <c r="C24" s="87" t="s">
        <v>61</v>
      </c>
      <c r="D24" s="87" t="s">
        <v>47</v>
      </c>
      <c r="E24" s="80">
        <v>69.95</v>
      </c>
      <c r="F24" s="81">
        <v>0.25</v>
      </c>
      <c r="G24" s="96">
        <v>70.03</v>
      </c>
      <c r="H24" s="100">
        <v>0.247</v>
      </c>
      <c r="I24" s="98">
        <v>61.96</v>
      </c>
      <c r="J24" s="99">
        <v>5.8999999999999997E-2</v>
      </c>
      <c r="K24" s="84" t="s">
        <v>51</v>
      </c>
      <c r="L24" s="85">
        <f t="shared" si="1"/>
        <v>0</v>
      </c>
      <c r="N24" s="62">
        <v>18</v>
      </c>
      <c r="O24" s="63">
        <v>587.64</v>
      </c>
      <c r="P24" s="64">
        <v>936</v>
      </c>
      <c r="Q24" s="64">
        <v>1131.28</v>
      </c>
      <c r="R24" s="65">
        <v>1295.56</v>
      </c>
      <c r="S24" s="64">
        <v>1255</v>
      </c>
      <c r="T24" s="64">
        <v>1347.06</v>
      </c>
      <c r="U24" s="65">
        <v>0</v>
      </c>
      <c r="V24" s="65">
        <v>0</v>
      </c>
      <c r="W24" s="65">
        <v>0</v>
      </c>
      <c r="X24" s="65">
        <v>0</v>
      </c>
      <c r="Y24" s="65">
        <v>0</v>
      </c>
      <c r="Z24" s="66">
        <v>0</v>
      </c>
      <c r="AB24" s="67">
        <v>18</v>
      </c>
      <c r="AC24" s="52">
        <v>530.19000000000005</v>
      </c>
      <c r="AD24" s="53">
        <v>713.12</v>
      </c>
      <c r="AE24" s="53">
        <v>1183.57</v>
      </c>
      <c r="AF24" s="53">
        <v>1343.62</v>
      </c>
      <c r="AG24" s="53">
        <v>1349.5</v>
      </c>
      <c r="AH24" s="53">
        <v>1286.81</v>
      </c>
      <c r="AI24" s="53">
        <v>0</v>
      </c>
      <c r="AJ24" s="53">
        <v>0</v>
      </c>
      <c r="AK24" s="53">
        <v>0</v>
      </c>
      <c r="AL24" s="53">
        <v>0</v>
      </c>
      <c r="AM24" s="53">
        <v>0</v>
      </c>
      <c r="AN24" s="54">
        <v>0</v>
      </c>
      <c r="AO24" s="27"/>
      <c r="AP24" s="101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</row>
    <row r="25" spans="2:57" ht="27" customHeight="1" thickBot="1" x14ac:dyDescent="0.25">
      <c r="B25" s="86">
        <f t="shared" si="0"/>
        <v>15</v>
      </c>
      <c r="C25" s="87" t="s">
        <v>62</v>
      </c>
      <c r="D25" s="87" t="s">
        <v>47</v>
      </c>
      <c r="E25" s="80">
        <v>48.2</v>
      </c>
      <c r="F25" s="81">
        <v>0.38500000000000001</v>
      </c>
      <c r="G25" s="96">
        <v>45.6</v>
      </c>
      <c r="H25" s="100">
        <v>7.4999999999999997E-2</v>
      </c>
      <c r="I25" s="98">
        <v>46.09</v>
      </c>
      <c r="J25" s="99">
        <v>0.26200000000000001</v>
      </c>
      <c r="K25" s="84" t="s">
        <v>51</v>
      </c>
      <c r="L25" s="85">
        <f t="shared" si="1"/>
        <v>0</v>
      </c>
      <c r="N25" s="62">
        <v>19</v>
      </c>
      <c r="O25" s="63">
        <v>606</v>
      </c>
      <c r="P25" s="64">
        <v>936.81</v>
      </c>
      <c r="Q25" s="64">
        <v>1125.47</v>
      </c>
      <c r="R25" s="65">
        <v>1295.17</v>
      </c>
      <c r="S25" s="64">
        <v>1256</v>
      </c>
      <c r="T25" s="64">
        <v>1343.11</v>
      </c>
      <c r="U25" s="65">
        <v>0</v>
      </c>
      <c r="V25" s="65">
        <v>0</v>
      </c>
      <c r="W25" s="65">
        <v>0</v>
      </c>
      <c r="X25" s="65">
        <v>0</v>
      </c>
      <c r="Y25" s="65">
        <v>0</v>
      </c>
      <c r="Z25" s="66">
        <v>0</v>
      </c>
      <c r="AB25" s="67">
        <v>19</v>
      </c>
      <c r="AC25" s="52">
        <v>534.07000000000005</v>
      </c>
      <c r="AD25" s="53">
        <v>724.12</v>
      </c>
      <c r="AE25" s="53">
        <v>1192.02</v>
      </c>
      <c r="AF25" s="53">
        <v>1338.36</v>
      </c>
      <c r="AG25" s="53">
        <v>1358.77</v>
      </c>
      <c r="AH25" s="53">
        <v>1279.3800000000001</v>
      </c>
      <c r="AI25" s="53">
        <v>0</v>
      </c>
      <c r="AJ25" s="53">
        <v>0</v>
      </c>
      <c r="AK25" s="53">
        <v>0</v>
      </c>
      <c r="AL25" s="53">
        <v>0</v>
      </c>
      <c r="AM25" s="53">
        <v>0</v>
      </c>
      <c r="AN25" s="54">
        <v>0</v>
      </c>
      <c r="AO25" s="27"/>
      <c r="AP25" s="101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</row>
    <row r="26" spans="2:57" ht="27" customHeight="1" thickBot="1" x14ac:dyDescent="0.25">
      <c r="B26" s="86">
        <f t="shared" si="0"/>
        <v>16</v>
      </c>
      <c r="C26" s="87" t="s">
        <v>63</v>
      </c>
      <c r="D26" s="87" t="s">
        <v>64</v>
      </c>
      <c r="E26" s="80">
        <v>136</v>
      </c>
      <c r="F26" s="81">
        <v>440</v>
      </c>
      <c r="G26" s="94">
        <v>134.07</v>
      </c>
      <c r="H26" s="94">
        <v>269.77800000000002</v>
      </c>
      <c r="I26" s="90">
        <v>135.11000000000001</v>
      </c>
      <c r="J26" s="110">
        <v>318.72545276699998</v>
      </c>
      <c r="K26" s="84" t="s">
        <v>65</v>
      </c>
      <c r="L26" s="85">
        <f>IF(J26=0,"Waduk Kosong",)</f>
        <v>0</v>
      </c>
      <c r="M26" s="61"/>
      <c r="N26" s="62">
        <v>20</v>
      </c>
      <c r="O26" s="63">
        <v>613.32000000000005</v>
      </c>
      <c r="P26" s="64">
        <v>933.25</v>
      </c>
      <c r="Q26" s="64">
        <v>1129.57</v>
      </c>
      <c r="R26" s="65">
        <v>1294.42</v>
      </c>
      <c r="S26" s="64">
        <v>1252</v>
      </c>
      <c r="T26" s="64">
        <v>1342.39</v>
      </c>
      <c r="U26" s="65">
        <v>0</v>
      </c>
      <c r="V26" s="65">
        <v>0</v>
      </c>
      <c r="W26" s="65">
        <v>0</v>
      </c>
      <c r="X26" s="65">
        <v>0</v>
      </c>
      <c r="Y26" s="65">
        <v>0</v>
      </c>
      <c r="Z26" s="66">
        <v>0</v>
      </c>
      <c r="AB26" s="67">
        <v>20</v>
      </c>
      <c r="AC26" s="52">
        <v>532.52</v>
      </c>
      <c r="AD26" s="53">
        <v>742.39</v>
      </c>
      <c r="AE26" s="53">
        <v>1217.23</v>
      </c>
      <c r="AF26" s="53">
        <v>1337.14</v>
      </c>
      <c r="AG26" s="53">
        <v>1357.4</v>
      </c>
      <c r="AH26" s="53">
        <v>1271.1099999999999</v>
      </c>
      <c r="AI26" s="53">
        <v>0</v>
      </c>
      <c r="AJ26" s="53">
        <v>0</v>
      </c>
      <c r="AK26" s="53">
        <v>0</v>
      </c>
      <c r="AL26" s="53">
        <v>0</v>
      </c>
      <c r="AM26" s="53">
        <v>0</v>
      </c>
      <c r="AN26" s="54">
        <v>0</v>
      </c>
      <c r="AO26" s="27"/>
      <c r="AP26" s="101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</row>
    <row r="27" spans="2:57" ht="27" customHeight="1" thickBot="1" x14ac:dyDescent="0.25">
      <c r="B27" s="86">
        <f t="shared" si="0"/>
        <v>17</v>
      </c>
      <c r="C27" s="87" t="s">
        <v>66</v>
      </c>
      <c r="D27" s="87" t="s">
        <v>64</v>
      </c>
      <c r="E27" s="80">
        <v>113.5</v>
      </c>
      <c r="F27" s="81">
        <v>3.7519999999999998</v>
      </c>
      <c r="G27" s="94">
        <v>108.43</v>
      </c>
      <c r="H27" s="94">
        <v>0.215</v>
      </c>
      <c r="I27" s="111">
        <v>109.57</v>
      </c>
      <c r="J27" s="110">
        <v>0.27422498000000001</v>
      </c>
      <c r="K27" s="84" t="s">
        <v>65</v>
      </c>
      <c r="L27" s="85">
        <f>IF(J27=0,"Waduk Kosong",)</f>
        <v>0</v>
      </c>
      <c r="M27" s="61"/>
      <c r="N27" s="62">
        <v>21</v>
      </c>
      <c r="O27" s="63">
        <v>628.14</v>
      </c>
      <c r="P27" s="64">
        <v>938.68</v>
      </c>
      <c r="Q27" s="64">
        <v>1131.45</v>
      </c>
      <c r="R27" s="65">
        <v>1297.1400000000001</v>
      </c>
      <c r="S27" s="64">
        <v>1259</v>
      </c>
      <c r="T27" s="64">
        <v>0</v>
      </c>
      <c r="U27" s="65">
        <v>0</v>
      </c>
      <c r="V27" s="65">
        <v>0</v>
      </c>
      <c r="W27" s="65">
        <v>0</v>
      </c>
      <c r="X27" s="65">
        <v>0</v>
      </c>
      <c r="Y27" s="65">
        <v>0</v>
      </c>
      <c r="Z27" s="66">
        <v>0</v>
      </c>
      <c r="AB27" s="93">
        <v>21</v>
      </c>
      <c r="AC27" s="52">
        <v>539.97</v>
      </c>
      <c r="AD27" s="53">
        <v>770.5</v>
      </c>
      <c r="AE27" s="53">
        <v>1240.25</v>
      </c>
      <c r="AF27" s="53">
        <v>1325.84</v>
      </c>
      <c r="AG27" s="53">
        <v>1367.03</v>
      </c>
      <c r="AH27" s="53">
        <v>1267.23</v>
      </c>
      <c r="AI27" s="53">
        <v>0</v>
      </c>
      <c r="AJ27" s="53">
        <v>0</v>
      </c>
      <c r="AK27" s="53">
        <v>0</v>
      </c>
      <c r="AL27" s="53">
        <v>0</v>
      </c>
      <c r="AM27" s="53">
        <v>0</v>
      </c>
      <c r="AN27" s="54">
        <v>0</v>
      </c>
      <c r="AO27" s="27"/>
      <c r="AP27" s="101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</row>
    <row r="28" spans="2:57" ht="27" customHeight="1" thickBot="1" x14ac:dyDescent="0.25">
      <c r="B28" s="86">
        <f t="shared" si="0"/>
        <v>18</v>
      </c>
      <c r="C28" s="87" t="s">
        <v>67</v>
      </c>
      <c r="D28" s="87" t="s">
        <v>64</v>
      </c>
      <c r="E28" s="80">
        <v>225.4</v>
      </c>
      <c r="F28" s="80">
        <v>1.2</v>
      </c>
      <c r="G28" s="94">
        <v>202.15</v>
      </c>
      <c r="H28" s="94">
        <v>0.17399999999999999</v>
      </c>
      <c r="I28" s="90">
        <v>199.3</v>
      </c>
      <c r="J28" s="110">
        <v>1.8845000000000001E-2</v>
      </c>
      <c r="K28" s="84" t="s">
        <v>65</v>
      </c>
      <c r="L28" s="85">
        <f t="shared" ref="L28:L47" si="2">IF(J28=0,"Waduk Kosong",)</f>
        <v>0</v>
      </c>
      <c r="M28" s="61"/>
      <c r="N28" s="62">
        <v>22</v>
      </c>
      <c r="O28" s="63">
        <v>644.20000000000005</v>
      </c>
      <c r="P28" s="64">
        <v>937.36</v>
      </c>
      <c r="Q28" s="64">
        <v>1147</v>
      </c>
      <c r="R28" s="65">
        <v>1297.76</v>
      </c>
      <c r="S28" s="64">
        <v>1268</v>
      </c>
      <c r="T28" s="65">
        <v>0</v>
      </c>
      <c r="U28" s="65">
        <v>0</v>
      </c>
      <c r="V28" s="65">
        <v>0</v>
      </c>
      <c r="W28" s="65">
        <v>0</v>
      </c>
      <c r="X28" s="65">
        <v>0</v>
      </c>
      <c r="Y28" s="65">
        <v>0</v>
      </c>
      <c r="Z28" s="66">
        <v>0</v>
      </c>
      <c r="AB28" s="67">
        <v>22</v>
      </c>
      <c r="AC28" s="52">
        <v>543.92999999999995</v>
      </c>
      <c r="AD28" s="53">
        <v>801.6</v>
      </c>
      <c r="AE28" s="53">
        <v>1241.27</v>
      </c>
      <c r="AF28" s="53">
        <v>1325.68</v>
      </c>
      <c r="AG28" s="53">
        <v>1371.52</v>
      </c>
      <c r="AH28" s="53">
        <v>1260.2</v>
      </c>
      <c r="AI28" s="53">
        <v>0</v>
      </c>
      <c r="AJ28" s="53">
        <v>0</v>
      </c>
      <c r="AK28" s="53">
        <v>0</v>
      </c>
      <c r="AL28" s="53">
        <v>0</v>
      </c>
      <c r="AM28" s="53">
        <v>0</v>
      </c>
      <c r="AN28" s="54">
        <v>0</v>
      </c>
      <c r="AO28" s="27"/>
      <c r="AP28" s="101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</row>
    <row r="29" spans="2:57" ht="27" customHeight="1" thickBot="1" x14ac:dyDescent="0.25">
      <c r="B29" s="86">
        <f t="shared" si="0"/>
        <v>19</v>
      </c>
      <c r="C29" s="87" t="s">
        <v>68</v>
      </c>
      <c r="D29" s="87" t="s">
        <v>64</v>
      </c>
      <c r="E29" s="80">
        <v>224</v>
      </c>
      <c r="F29" s="81">
        <v>0.6</v>
      </c>
      <c r="G29" s="94">
        <v>218.01</v>
      </c>
      <c r="H29" s="94">
        <v>0.17</v>
      </c>
      <c r="I29" s="111">
        <v>221.25</v>
      </c>
      <c r="J29" s="112">
        <v>0.36875000000000002</v>
      </c>
      <c r="K29" s="84" t="s">
        <v>65</v>
      </c>
      <c r="L29" s="113">
        <f t="shared" si="2"/>
        <v>0</v>
      </c>
      <c r="M29" s="61"/>
      <c r="N29" s="62">
        <v>23</v>
      </c>
      <c r="O29" s="63">
        <v>648.29</v>
      </c>
      <c r="P29" s="64">
        <v>945.95</v>
      </c>
      <c r="Q29" s="64">
        <v>1150</v>
      </c>
      <c r="R29" s="65">
        <v>1297.1099999999999</v>
      </c>
      <c r="S29" s="64">
        <v>1273</v>
      </c>
      <c r="T29" s="65">
        <v>0</v>
      </c>
      <c r="U29" s="65">
        <v>0</v>
      </c>
      <c r="V29" s="65">
        <v>0</v>
      </c>
      <c r="W29" s="65">
        <v>0</v>
      </c>
      <c r="X29" s="65">
        <v>0</v>
      </c>
      <c r="Y29" s="65">
        <v>0</v>
      </c>
      <c r="Z29" s="66">
        <v>0</v>
      </c>
      <c r="AB29" s="67">
        <v>23</v>
      </c>
      <c r="AC29" s="52">
        <v>546.55999999999995</v>
      </c>
      <c r="AD29" s="53">
        <v>819.83</v>
      </c>
      <c r="AE29" s="53">
        <v>1248.96</v>
      </c>
      <c r="AF29" s="53">
        <v>1325.5</v>
      </c>
      <c r="AG29" s="53">
        <v>1371.31</v>
      </c>
      <c r="AH29" s="53">
        <v>1253.3</v>
      </c>
      <c r="AI29" s="53">
        <v>0</v>
      </c>
      <c r="AJ29" s="53">
        <v>0</v>
      </c>
      <c r="AK29" s="53">
        <v>0</v>
      </c>
      <c r="AL29" s="53">
        <v>0</v>
      </c>
      <c r="AM29" s="53">
        <v>0</v>
      </c>
      <c r="AN29" s="54">
        <v>0</v>
      </c>
      <c r="AO29" s="27"/>
      <c r="AP29" s="101"/>
      <c r="AQ29"/>
      <c r="AR29"/>
      <c r="AS29"/>
      <c r="AT29" s="114"/>
      <c r="AU29"/>
      <c r="AV29"/>
      <c r="AW29"/>
      <c r="AX29"/>
      <c r="AY29"/>
      <c r="AZ29"/>
      <c r="BA29"/>
      <c r="BB29"/>
      <c r="BC29"/>
      <c r="BD29"/>
      <c r="BE29"/>
    </row>
    <row r="30" spans="2:57" ht="27" customHeight="1" thickBot="1" x14ac:dyDescent="0.25">
      <c r="B30" s="86">
        <f t="shared" si="0"/>
        <v>20</v>
      </c>
      <c r="C30" s="87" t="s">
        <v>69</v>
      </c>
      <c r="D30" s="87" t="s">
        <v>64</v>
      </c>
      <c r="E30" s="80">
        <v>196</v>
      </c>
      <c r="F30" s="81">
        <v>1.5820000000000001</v>
      </c>
      <c r="G30" s="94">
        <v>192.25</v>
      </c>
      <c r="H30" s="90">
        <v>0.109</v>
      </c>
      <c r="I30" s="111">
        <v>192.29</v>
      </c>
      <c r="J30" s="110">
        <v>0.11204740000000001</v>
      </c>
      <c r="K30" s="84" t="s">
        <v>65</v>
      </c>
      <c r="L30" s="85">
        <f t="shared" si="2"/>
        <v>0</v>
      </c>
      <c r="M30" s="61"/>
      <c r="N30" s="62">
        <v>24</v>
      </c>
      <c r="O30" s="63">
        <v>651.52</v>
      </c>
      <c r="P30" s="64">
        <v>956.63</v>
      </c>
      <c r="Q30" s="64">
        <v>1160</v>
      </c>
      <c r="R30" s="65">
        <v>1296.8900000000001</v>
      </c>
      <c r="S30" s="64">
        <v>1268.77</v>
      </c>
      <c r="T30" s="65">
        <v>0</v>
      </c>
      <c r="U30" s="65">
        <v>0</v>
      </c>
      <c r="V30" s="65">
        <v>0</v>
      </c>
      <c r="W30" s="65">
        <v>0</v>
      </c>
      <c r="X30" s="65">
        <v>0</v>
      </c>
      <c r="Y30" s="65">
        <v>0</v>
      </c>
      <c r="Z30" s="66">
        <v>0</v>
      </c>
      <c r="AB30" s="67">
        <v>24</v>
      </c>
      <c r="AC30" s="52">
        <v>520.12</v>
      </c>
      <c r="AD30" s="53">
        <v>828.26</v>
      </c>
      <c r="AE30" s="53">
        <v>1248.82</v>
      </c>
      <c r="AF30" s="53">
        <v>1331.05</v>
      </c>
      <c r="AG30" s="53">
        <v>1362.7</v>
      </c>
      <c r="AH30" s="53">
        <v>1250.82</v>
      </c>
      <c r="AI30" s="53">
        <v>0</v>
      </c>
      <c r="AJ30" s="53">
        <v>0</v>
      </c>
      <c r="AK30" s="53">
        <v>0</v>
      </c>
      <c r="AL30" s="53">
        <v>0</v>
      </c>
      <c r="AM30" s="53">
        <v>0</v>
      </c>
      <c r="AN30" s="54">
        <v>0</v>
      </c>
      <c r="AO30" s="27"/>
      <c r="AP30" s="101"/>
      <c r="AQ30"/>
      <c r="AR30"/>
      <c r="AS30"/>
      <c r="AT30" s="114"/>
      <c r="AU30"/>
      <c r="AV30"/>
      <c r="AW30"/>
      <c r="AX30"/>
      <c r="AY30"/>
      <c r="AZ30"/>
      <c r="BA30"/>
      <c r="BB30"/>
      <c r="BC30"/>
      <c r="BD30"/>
      <c r="BE30"/>
    </row>
    <row r="31" spans="2:57" ht="27" customHeight="1" thickBot="1" x14ac:dyDescent="0.25">
      <c r="B31" s="86">
        <f t="shared" si="0"/>
        <v>21</v>
      </c>
      <c r="C31" s="87" t="s">
        <v>70</v>
      </c>
      <c r="D31" s="87" t="s">
        <v>64</v>
      </c>
      <c r="E31" s="80">
        <v>174</v>
      </c>
      <c r="F31" s="81">
        <v>0.47899999999999998</v>
      </c>
      <c r="G31" s="94">
        <v>168.5</v>
      </c>
      <c r="H31" s="94">
        <v>5.8000000000000003E-2</v>
      </c>
      <c r="I31" s="111">
        <v>168.5</v>
      </c>
      <c r="J31" s="110">
        <v>5.8459999999999998E-2</v>
      </c>
      <c r="K31" s="84" t="s">
        <v>65</v>
      </c>
      <c r="L31" s="113">
        <f t="shared" si="2"/>
        <v>0</v>
      </c>
      <c r="M31" s="61"/>
      <c r="N31" s="62">
        <v>25</v>
      </c>
      <c r="O31" s="63">
        <v>650.16999999999996</v>
      </c>
      <c r="P31" s="64">
        <v>970.67</v>
      </c>
      <c r="Q31" s="64">
        <v>1165</v>
      </c>
      <c r="R31" s="65">
        <v>1298.76</v>
      </c>
      <c r="S31" s="64">
        <v>1269.49</v>
      </c>
      <c r="T31" s="65">
        <v>0</v>
      </c>
      <c r="U31" s="65">
        <v>0</v>
      </c>
      <c r="V31" s="65">
        <v>0</v>
      </c>
      <c r="W31" s="65">
        <v>0</v>
      </c>
      <c r="X31" s="65">
        <v>0</v>
      </c>
      <c r="Y31" s="65">
        <v>0</v>
      </c>
      <c r="Z31" s="66">
        <v>0</v>
      </c>
      <c r="AB31" s="67">
        <v>25</v>
      </c>
      <c r="AC31" s="52">
        <v>553.91999999999996</v>
      </c>
      <c r="AD31" s="53">
        <v>840.04</v>
      </c>
      <c r="AE31" s="53">
        <v>1254.3</v>
      </c>
      <c r="AF31" s="53">
        <v>1330.25</v>
      </c>
      <c r="AG31" s="53">
        <v>1357.71</v>
      </c>
      <c r="AH31" s="53">
        <v>1235.95</v>
      </c>
      <c r="AI31" s="53">
        <v>0</v>
      </c>
      <c r="AJ31" s="53">
        <v>0</v>
      </c>
      <c r="AK31" s="53">
        <v>0</v>
      </c>
      <c r="AL31" s="53">
        <v>0</v>
      </c>
      <c r="AM31" s="53">
        <v>0</v>
      </c>
      <c r="AN31" s="54">
        <v>0</v>
      </c>
      <c r="AO31" s="27"/>
      <c r="AP31" s="101"/>
      <c r="AQ31"/>
      <c r="AR31"/>
      <c r="AS31"/>
      <c r="AT31" s="114"/>
      <c r="AU31"/>
      <c r="AV31"/>
      <c r="AW31"/>
      <c r="AX31"/>
      <c r="AY31"/>
      <c r="AZ31"/>
      <c r="BA31"/>
      <c r="BB31"/>
      <c r="BC31"/>
      <c r="BD31"/>
      <c r="BE31"/>
    </row>
    <row r="32" spans="2:57" ht="27" customHeight="1" thickBot="1" x14ac:dyDescent="0.25">
      <c r="B32" s="78">
        <f t="shared" si="0"/>
        <v>22</v>
      </c>
      <c r="C32" s="79" t="s">
        <v>71</v>
      </c>
      <c r="D32" s="79" t="s">
        <v>64</v>
      </c>
      <c r="E32" s="88">
        <v>229.1</v>
      </c>
      <c r="F32" s="89">
        <v>0.79200000000000004</v>
      </c>
      <c r="G32" s="115">
        <v>222</v>
      </c>
      <c r="H32" s="115">
        <v>0.223</v>
      </c>
      <c r="I32" s="116">
        <v>223.19</v>
      </c>
      <c r="J32" s="117">
        <v>0.30310799999999999</v>
      </c>
      <c r="K32" s="84" t="s">
        <v>65</v>
      </c>
      <c r="L32" s="113">
        <f t="shared" si="2"/>
        <v>0</v>
      </c>
      <c r="M32" s="61"/>
      <c r="N32" s="62">
        <v>26</v>
      </c>
      <c r="O32" s="63">
        <v>661.43</v>
      </c>
      <c r="P32" s="64">
        <v>982.65</v>
      </c>
      <c r="Q32" s="64">
        <v>1177</v>
      </c>
      <c r="R32" s="65">
        <v>1295.3499999999999</v>
      </c>
      <c r="S32" s="64">
        <v>1269.8900000000001</v>
      </c>
      <c r="T32" s="65">
        <v>0</v>
      </c>
      <c r="U32" s="65">
        <v>0</v>
      </c>
      <c r="V32" s="65">
        <v>0</v>
      </c>
      <c r="W32" s="65">
        <v>0</v>
      </c>
      <c r="X32" s="65">
        <v>0</v>
      </c>
      <c r="Y32" s="65">
        <v>0</v>
      </c>
      <c r="Z32" s="66">
        <v>0</v>
      </c>
      <c r="AB32" s="93">
        <v>26</v>
      </c>
      <c r="AC32" s="52">
        <v>569.9</v>
      </c>
      <c r="AD32" s="53">
        <v>855.1</v>
      </c>
      <c r="AE32" s="53">
        <v>1256.3900000000001</v>
      </c>
      <c r="AF32" s="53">
        <v>1325.57</v>
      </c>
      <c r="AG32" s="53">
        <v>1356.21</v>
      </c>
      <c r="AH32" s="53">
        <v>1231.04</v>
      </c>
      <c r="AI32" s="53">
        <v>0</v>
      </c>
      <c r="AJ32" s="53">
        <v>0</v>
      </c>
      <c r="AK32" s="53">
        <v>0</v>
      </c>
      <c r="AL32" s="53">
        <v>0</v>
      </c>
      <c r="AM32" s="53">
        <v>0</v>
      </c>
      <c r="AN32" s="54">
        <v>0</v>
      </c>
      <c r="AO32" s="27"/>
      <c r="AP32" s="101"/>
      <c r="AQ32"/>
      <c r="AR32"/>
      <c r="AS32"/>
      <c r="AT32" s="114"/>
      <c r="AU32"/>
      <c r="AV32"/>
      <c r="AW32"/>
      <c r="AX32"/>
      <c r="AY32"/>
      <c r="AZ32"/>
      <c r="BA32"/>
      <c r="BB32"/>
      <c r="BC32"/>
      <c r="BD32"/>
      <c r="BE32"/>
    </row>
    <row r="33" spans="2:57" ht="27" customHeight="1" thickBot="1" x14ac:dyDescent="0.25">
      <c r="B33" s="86">
        <f t="shared" si="0"/>
        <v>23</v>
      </c>
      <c r="C33" s="87" t="s">
        <v>72</v>
      </c>
      <c r="D33" s="87" t="s">
        <v>64</v>
      </c>
      <c r="E33" s="80">
        <v>249</v>
      </c>
      <c r="F33" s="81">
        <v>2.1240000000000001</v>
      </c>
      <c r="G33" s="94">
        <v>236.71</v>
      </c>
      <c r="H33" s="94">
        <v>8.0000000000000002E-3</v>
      </c>
      <c r="I33" s="111">
        <v>240.24</v>
      </c>
      <c r="J33" s="112">
        <v>0.246666</v>
      </c>
      <c r="K33" s="84" t="s">
        <v>65</v>
      </c>
      <c r="L33" s="113">
        <f t="shared" si="2"/>
        <v>0</v>
      </c>
      <c r="M33" s="61"/>
      <c r="N33" s="62">
        <v>27</v>
      </c>
      <c r="O33" s="63">
        <v>666.04</v>
      </c>
      <c r="P33" s="64">
        <v>998.34</v>
      </c>
      <c r="Q33" s="64">
        <v>1182</v>
      </c>
      <c r="R33" s="65">
        <v>1292.3699999999999</v>
      </c>
      <c r="S33" s="64">
        <v>1273.3</v>
      </c>
      <c r="T33" s="65">
        <v>0</v>
      </c>
      <c r="U33" s="65">
        <v>0</v>
      </c>
      <c r="V33" s="65">
        <v>0</v>
      </c>
      <c r="W33" s="65">
        <v>0</v>
      </c>
      <c r="X33" s="65">
        <v>0</v>
      </c>
      <c r="Y33" s="65">
        <v>0</v>
      </c>
      <c r="Z33" s="66">
        <v>0</v>
      </c>
      <c r="AB33" s="67">
        <v>27</v>
      </c>
      <c r="AC33" s="52">
        <v>578.73</v>
      </c>
      <c r="AD33" s="53">
        <v>868.26</v>
      </c>
      <c r="AE33" s="53">
        <v>1260.51</v>
      </c>
      <c r="AF33" s="53">
        <v>1325.65</v>
      </c>
      <c r="AG33" s="53">
        <v>1358.03</v>
      </c>
      <c r="AH33" s="53">
        <v>1223.48</v>
      </c>
      <c r="AI33" s="53">
        <v>0</v>
      </c>
      <c r="AJ33" s="53">
        <v>0</v>
      </c>
      <c r="AK33" s="53">
        <v>0</v>
      </c>
      <c r="AL33" s="53">
        <v>0</v>
      </c>
      <c r="AM33" s="53">
        <v>0</v>
      </c>
      <c r="AN33" s="54">
        <v>0</v>
      </c>
      <c r="AO33" s="27"/>
      <c r="AP33" s="101"/>
      <c r="AQ33"/>
      <c r="AR33"/>
      <c r="AS33"/>
      <c r="AT33" s="114"/>
      <c r="AU33"/>
      <c r="AV33"/>
      <c r="AW33"/>
      <c r="AX33"/>
      <c r="AY33"/>
      <c r="AZ33"/>
      <c r="BA33"/>
      <c r="BB33"/>
      <c r="BC33"/>
      <c r="BD33"/>
      <c r="BE33"/>
    </row>
    <row r="34" spans="2:57" ht="27" customHeight="1" thickBot="1" x14ac:dyDescent="0.25">
      <c r="B34" s="86">
        <f t="shared" si="0"/>
        <v>24</v>
      </c>
      <c r="C34" s="87" t="s">
        <v>73</v>
      </c>
      <c r="D34" s="87" t="s">
        <v>74</v>
      </c>
      <c r="E34" s="80">
        <v>164.75</v>
      </c>
      <c r="F34" s="80">
        <v>5</v>
      </c>
      <c r="G34" s="94">
        <v>146.01</v>
      </c>
      <c r="H34" s="94">
        <v>1.1459999999999999</v>
      </c>
      <c r="I34" s="90">
        <v>149.69</v>
      </c>
      <c r="J34" s="112">
        <v>3.4008223100000001</v>
      </c>
      <c r="K34" s="84" t="s">
        <v>65</v>
      </c>
      <c r="L34" s="113">
        <f t="shared" si="2"/>
        <v>0</v>
      </c>
      <c r="M34" s="61"/>
      <c r="N34" s="62">
        <v>28</v>
      </c>
      <c r="O34" s="63">
        <v>678.45</v>
      </c>
      <c r="P34" s="64">
        <v>1019.22</v>
      </c>
      <c r="Q34" s="64">
        <v>1187.53</v>
      </c>
      <c r="R34" s="65">
        <v>1289.74</v>
      </c>
      <c r="S34" s="64">
        <v>1276</v>
      </c>
      <c r="T34" s="65">
        <v>0</v>
      </c>
      <c r="U34" s="65">
        <v>0</v>
      </c>
      <c r="V34" s="65">
        <v>0</v>
      </c>
      <c r="W34" s="65">
        <v>0</v>
      </c>
      <c r="X34" s="65">
        <v>0</v>
      </c>
      <c r="Y34" s="65">
        <v>0</v>
      </c>
      <c r="Z34" s="66">
        <v>0</v>
      </c>
      <c r="AB34" s="67">
        <v>28</v>
      </c>
      <c r="AC34" s="52">
        <v>581.6</v>
      </c>
      <c r="AD34" s="53">
        <v>889.62</v>
      </c>
      <c r="AE34" s="53">
        <v>1257.74</v>
      </c>
      <c r="AF34" s="53">
        <v>1330.46</v>
      </c>
      <c r="AG34" s="53">
        <v>1362.48</v>
      </c>
      <c r="AH34" s="53">
        <v>1218.77</v>
      </c>
      <c r="AI34" s="53">
        <v>0</v>
      </c>
      <c r="AJ34" s="53">
        <v>0</v>
      </c>
      <c r="AK34" s="53">
        <v>0</v>
      </c>
      <c r="AL34" s="53">
        <v>0</v>
      </c>
      <c r="AM34" s="53">
        <v>0</v>
      </c>
      <c r="AN34" s="54">
        <v>0</v>
      </c>
      <c r="AO34" s="27"/>
      <c r="AP34" s="101"/>
      <c r="AQ34"/>
      <c r="AR34"/>
      <c r="AS34"/>
      <c r="AT34" s="114"/>
      <c r="AU34"/>
      <c r="AV34"/>
      <c r="AW34"/>
      <c r="AX34"/>
      <c r="AY34"/>
      <c r="AZ34"/>
      <c r="BA34"/>
      <c r="BB34"/>
      <c r="BC34"/>
      <c r="BD34"/>
      <c r="BE34"/>
    </row>
    <row r="35" spans="2:57" ht="27" customHeight="1" thickBot="1" x14ac:dyDescent="0.25">
      <c r="B35" s="86">
        <f t="shared" si="0"/>
        <v>25</v>
      </c>
      <c r="C35" s="87" t="s">
        <v>75</v>
      </c>
      <c r="D35" s="87" t="s">
        <v>74</v>
      </c>
      <c r="E35" s="80">
        <v>179.1</v>
      </c>
      <c r="F35" s="81">
        <v>4.2</v>
      </c>
      <c r="G35" s="118">
        <v>227.34</v>
      </c>
      <c r="H35" s="118">
        <v>0.871</v>
      </c>
      <c r="I35" s="90">
        <v>229.8</v>
      </c>
      <c r="J35" s="110">
        <v>1.8571302000000001</v>
      </c>
      <c r="K35" s="84" t="s">
        <v>65</v>
      </c>
      <c r="L35" s="113">
        <f t="shared" si="2"/>
        <v>0</v>
      </c>
      <c r="M35" s="61"/>
      <c r="N35" s="62">
        <v>29</v>
      </c>
      <c r="O35" s="63">
        <v>681.5</v>
      </c>
      <c r="P35" s="64">
        <v>1032.74</v>
      </c>
      <c r="Q35" s="64">
        <v>1187</v>
      </c>
      <c r="R35" s="65">
        <v>1295.45</v>
      </c>
      <c r="S35" s="64">
        <v>1272</v>
      </c>
      <c r="T35" s="65">
        <v>0</v>
      </c>
      <c r="U35" s="65">
        <v>0</v>
      </c>
      <c r="V35" s="65">
        <v>0</v>
      </c>
      <c r="W35" s="65">
        <v>0</v>
      </c>
      <c r="X35" s="65">
        <v>0</v>
      </c>
      <c r="Y35" s="65">
        <v>0</v>
      </c>
      <c r="Z35" s="66">
        <v>0</v>
      </c>
      <c r="AB35" s="67">
        <v>29</v>
      </c>
      <c r="AC35" s="52">
        <v>583.95000000000005</v>
      </c>
      <c r="AD35" s="53">
        <v>899.2</v>
      </c>
      <c r="AE35" s="53">
        <v>1258.47</v>
      </c>
      <c r="AF35" s="53">
        <v>1329.06</v>
      </c>
      <c r="AG35" s="53">
        <v>1362.01</v>
      </c>
      <c r="AH35" s="53">
        <v>1211.83</v>
      </c>
      <c r="AI35" s="53">
        <v>0</v>
      </c>
      <c r="AJ35" s="53">
        <v>0</v>
      </c>
      <c r="AK35" s="53">
        <v>0</v>
      </c>
      <c r="AL35" s="53">
        <v>0</v>
      </c>
      <c r="AM35" s="53">
        <v>0</v>
      </c>
      <c r="AN35" s="54">
        <v>0</v>
      </c>
      <c r="AO35" s="27"/>
      <c r="AP35" s="101"/>
      <c r="AQ35"/>
      <c r="AR35"/>
      <c r="AS35"/>
      <c r="AT35" s="114"/>
      <c r="AU35"/>
      <c r="AV35"/>
      <c r="AW35"/>
      <c r="AX35"/>
      <c r="AY35"/>
      <c r="AZ35"/>
      <c r="BA35"/>
      <c r="BB35"/>
      <c r="BC35"/>
      <c r="BD35"/>
      <c r="BE35"/>
    </row>
    <row r="36" spans="2:57" ht="27" customHeight="1" thickBot="1" x14ac:dyDescent="0.25">
      <c r="B36" s="86">
        <f t="shared" si="0"/>
        <v>26</v>
      </c>
      <c r="C36" s="87" t="s">
        <v>76</v>
      </c>
      <c r="D36" s="87" t="s">
        <v>77</v>
      </c>
      <c r="E36" s="80">
        <v>325.56</v>
      </c>
      <c r="F36" s="81">
        <v>0.70099999999999996</v>
      </c>
      <c r="G36" s="118">
        <v>319.79000000000002</v>
      </c>
      <c r="H36" s="118">
        <v>0.26500000000000001</v>
      </c>
      <c r="I36" s="111">
        <v>321.8</v>
      </c>
      <c r="J36" s="112">
        <v>0.3889261</v>
      </c>
      <c r="K36" s="84" t="s">
        <v>65</v>
      </c>
      <c r="L36" s="85">
        <f t="shared" si="2"/>
        <v>0</v>
      </c>
      <c r="M36" s="61"/>
      <c r="N36" s="62">
        <v>30</v>
      </c>
      <c r="O36" s="63">
        <v>691.96</v>
      </c>
      <c r="P36" s="119"/>
      <c r="Q36" s="64">
        <v>1202.5999999999999</v>
      </c>
      <c r="R36" s="65">
        <v>1297.28</v>
      </c>
      <c r="S36" s="64">
        <v>1272</v>
      </c>
      <c r="T36" s="65">
        <v>0</v>
      </c>
      <c r="U36" s="65">
        <v>0</v>
      </c>
      <c r="V36" s="65">
        <v>0</v>
      </c>
      <c r="W36" s="65">
        <v>0</v>
      </c>
      <c r="X36" s="65">
        <v>0</v>
      </c>
      <c r="Y36" s="65">
        <v>0</v>
      </c>
      <c r="Z36" s="66">
        <v>0</v>
      </c>
      <c r="AB36" s="67">
        <v>30</v>
      </c>
      <c r="AC36" s="52">
        <v>586.62</v>
      </c>
      <c r="AD36" s="120"/>
      <c r="AE36" s="53">
        <v>1261.4000000000001</v>
      </c>
      <c r="AF36" s="53">
        <v>1331.05</v>
      </c>
      <c r="AG36" s="53">
        <v>1361.81</v>
      </c>
      <c r="AH36" s="53">
        <v>0</v>
      </c>
      <c r="AI36" s="53">
        <v>0</v>
      </c>
      <c r="AJ36" s="53">
        <v>0</v>
      </c>
      <c r="AK36" s="53">
        <v>0</v>
      </c>
      <c r="AL36" s="53">
        <v>0</v>
      </c>
      <c r="AM36" s="53">
        <v>0</v>
      </c>
      <c r="AN36" s="54">
        <v>0</v>
      </c>
      <c r="AO36" s="27"/>
      <c r="AP36" s="101"/>
      <c r="AQ36"/>
      <c r="AR36"/>
      <c r="AS36"/>
      <c r="AT36" s="114"/>
      <c r="AU36"/>
      <c r="AV36"/>
      <c r="AW36"/>
      <c r="AX36"/>
      <c r="AY36"/>
      <c r="AZ36"/>
      <c r="BA36"/>
      <c r="BB36"/>
      <c r="BC36"/>
      <c r="BD36"/>
      <c r="BE36"/>
    </row>
    <row r="37" spans="2:57" ht="27" customHeight="1" thickBot="1" x14ac:dyDescent="0.25">
      <c r="B37" s="86">
        <f t="shared" si="0"/>
        <v>27</v>
      </c>
      <c r="C37" s="87" t="s">
        <v>78</v>
      </c>
      <c r="D37" s="87" t="s">
        <v>77</v>
      </c>
      <c r="E37" s="80">
        <v>129.19999999999999</v>
      </c>
      <c r="F37" s="81">
        <v>0.5</v>
      </c>
      <c r="G37" s="94">
        <v>124.76</v>
      </c>
      <c r="H37" s="94">
        <v>8.7999999999999995E-2</v>
      </c>
      <c r="I37" s="111">
        <v>128.63</v>
      </c>
      <c r="J37" s="110">
        <v>0.45320835999999998</v>
      </c>
      <c r="K37" s="84" t="s">
        <v>65</v>
      </c>
      <c r="L37" s="85">
        <f t="shared" si="2"/>
        <v>0</v>
      </c>
      <c r="M37" s="61"/>
      <c r="N37" s="62">
        <v>31</v>
      </c>
      <c r="O37" s="63">
        <v>692.87</v>
      </c>
      <c r="P37" s="119"/>
      <c r="Q37" s="64">
        <v>1208.5</v>
      </c>
      <c r="R37" s="65"/>
      <c r="S37" s="64">
        <v>1281.28</v>
      </c>
      <c r="T37" s="65">
        <v>0</v>
      </c>
      <c r="U37" s="65">
        <v>0</v>
      </c>
      <c r="V37" s="65">
        <v>0</v>
      </c>
      <c r="W37" s="65">
        <v>0</v>
      </c>
      <c r="X37" s="65">
        <v>0</v>
      </c>
      <c r="Y37" s="65">
        <v>0</v>
      </c>
      <c r="Z37" s="66">
        <v>0</v>
      </c>
      <c r="AB37" s="67">
        <v>31</v>
      </c>
      <c r="AC37" s="52">
        <v>589.03</v>
      </c>
      <c r="AD37" s="120"/>
      <c r="AE37" s="53">
        <v>1268.79</v>
      </c>
      <c r="AF37" s="120"/>
      <c r="AG37" s="53">
        <v>1367.36</v>
      </c>
      <c r="AH37" s="120"/>
      <c r="AI37" s="53">
        <v>0</v>
      </c>
      <c r="AJ37" s="53">
        <v>0</v>
      </c>
      <c r="AK37" s="120"/>
      <c r="AL37" s="53">
        <v>0</v>
      </c>
      <c r="AM37" s="120"/>
      <c r="AN37" s="54">
        <v>0</v>
      </c>
      <c r="AO37" s="27"/>
      <c r="AP37" s="101"/>
      <c r="AQ37"/>
      <c r="AR37"/>
      <c r="AS37"/>
      <c r="AT37" s="114"/>
      <c r="AU37"/>
      <c r="AV37"/>
      <c r="AW37"/>
      <c r="AX37"/>
      <c r="AY37"/>
      <c r="AZ37"/>
      <c r="BA37"/>
      <c r="BB37"/>
      <c r="BC37"/>
      <c r="BD37"/>
      <c r="BE37"/>
    </row>
    <row r="38" spans="2:57" ht="27" customHeight="1" thickBot="1" x14ac:dyDescent="0.25">
      <c r="B38" s="86">
        <f t="shared" si="0"/>
        <v>28</v>
      </c>
      <c r="C38" s="87" t="s">
        <v>79</v>
      </c>
      <c r="D38" s="87" t="s">
        <v>77</v>
      </c>
      <c r="E38" s="80">
        <v>282.77999999999997</v>
      </c>
      <c r="F38" s="81">
        <v>0.51300000000000001</v>
      </c>
      <c r="G38" s="94">
        <v>277.70999999999998</v>
      </c>
      <c r="H38" s="94">
        <v>6.7000000000000004E-2</v>
      </c>
      <c r="I38" s="90">
        <v>275.75</v>
      </c>
      <c r="J38" s="110">
        <v>0</v>
      </c>
      <c r="K38" s="84" t="s">
        <v>65</v>
      </c>
      <c r="L38" s="85" t="str">
        <f t="shared" si="2"/>
        <v>Waduk Kosong</v>
      </c>
      <c r="M38" s="61"/>
      <c r="N38" s="121"/>
      <c r="O38" s="122"/>
      <c r="P38" s="123"/>
      <c r="Q38" s="123"/>
      <c r="R38" s="124"/>
      <c r="S38" s="123"/>
      <c r="T38" s="125"/>
      <c r="U38" s="124"/>
      <c r="V38" s="124"/>
      <c r="W38" s="124"/>
      <c r="X38" s="124"/>
      <c r="Y38" s="124"/>
      <c r="Z38" s="66">
        <v>0</v>
      </c>
      <c r="AB38" s="126"/>
      <c r="AC38" s="127"/>
      <c r="AD38" s="128"/>
      <c r="AE38" s="128"/>
      <c r="AF38" s="128"/>
      <c r="AG38" s="128"/>
      <c r="AH38" s="128"/>
      <c r="AI38" s="128"/>
      <c r="AJ38" s="128"/>
      <c r="AK38" s="128"/>
      <c r="AL38" s="128"/>
      <c r="AM38" s="128"/>
      <c r="AN38" s="129"/>
      <c r="AO38" s="27"/>
      <c r="AP38" s="101"/>
      <c r="AQ38"/>
      <c r="AR38"/>
      <c r="AS38"/>
      <c r="AT38" s="114"/>
      <c r="AU38"/>
      <c r="AV38"/>
      <c r="AW38"/>
      <c r="AX38"/>
      <c r="AY38"/>
      <c r="AZ38"/>
      <c r="BA38"/>
      <c r="BB38"/>
      <c r="BC38"/>
      <c r="BD38"/>
      <c r="BE38"/>
    </row>
    <row r="39" spans="2:57" ht="27" customHeight="1" x14ac:dyDescent="0.2">
      <c r="B39" s="86">
        <f t="shared" si="0"/>
        <v>29</v>
      </c>
      <c r="C39" s="87" t="s">
        <v>80</v>
      </c>
      <c r="D39" s="87" t="s">
        <v>77</v>
      </c>
      <c r="E39" s="80">
        <v>99</v>
      </c>
      <c r="F39" s="81">
        <v>2.6110000000000002</v>
      </c>
      <c r="G39" s="94">
        <v>96.29</v>
      </c>
      <c r="H39" s="94">
        <v>0.40799999999999997</v>
      </c>
      <c r="I39" s="111">
        <v>98.66</v>
      </c>
      <c r="J39" s="112">
        <v>0.92720382599999995</v>
      </c>
      <c r="K39" s="84" t="s">
        <v>65</v>
      </c>
      <c r="L39" s="85">
        <f t="shared" si="2"/>
        <v>0</v>
      </c>
      <c r="M39" s="61"/>
      <c r="N39" s="130" t="s">
        <v>81</v>
      </c>
      <c r="O39" s="49">
        <f>MAX(O7:O38)</f>
        <v>692.87</v>
      </c>
      <c r="P39" s="49">
        <f t="shared" ref="P39:X39" si="3">MAX(P7:P37)</f>
        <v>1032.74</v>
      </c>
      <c r="Q39" s="49">
        <f t="shared" si="3"/>
        <v>1208.5</v>
      </c>
      <c r="R39" s="49">
        <f t="shared" si="3"/>
        <v>1298.76</v>
      </c>
      <c r="S39" s="49">
        <f t="shared" si="3"/>
        <v>1293.04</v>
      </c>
      <c r="T39" s="49">
        <f t="shared" si="3"/>
        <v>1347.06</v>
      </c>
      <c r="U39" s="49">
        <f t="shared" si="3"/>
        <v>0</v>
      </c>
      <c r="V39" s="49">
        <f t="shared" si="3"/>
        <v>0</v>
      </c>
      <c r="W39" s="49">
        <f t="shared" si="3"/>
        <v>0</v>
      </c>
      <c r="X39" s="49">
        <f t="shared" si="3"/>
        <v>0</v>
      </c>
      <c r="Y39" s="49">
        <f>MAX(Y7:Y37)</f>
        <v>0</v>
      </c>
      <c r="Z39" s="49">
        <f>MAX(Z7:Z37)</f>
        <v>0</v>
      </c>
      <c r="AB39" s="23" t="s">
        <v>81</v>
      </c>
      <c r="AC39" s="131">
        <f>IF(AC43&gt;$BV$62,"tad",IF(AC45&gt;$BV$62,"tad",MAX(AC7:AC37)))</f>
        <v>589.03</v>
      </c>
      <c r="AD39" s="132">
        <f>IF(AD43&gt;$BV$62,"tad",IF(AD45&gt;$BV$62,"tad",MAX(AD7:AD37)))</f>
        <v>899.2</v>
      </c>
      <c r="AE39" s="133">
        <f>IF(AE43&gt;$BV$62,"tad",IF(AE45&gt;$BV$62,"tad",MAX(AE7:AE37)))</f>
        <v>1268.79</v>
      </c>
      <c r="AF39" s="133">
        <f t="shared" ref="AF39:AN40" si="4">IF(AF43&gt;$BV$62,"tad",IF(AF45&gt;$BV$62,"tad",MAX(AF7:AF37)))</f>
        <v>1344.69</v>
      </c>
      <c r="AG39" s="133">
        <f t="shared" si="4"/>
        <v>1371.52</v>
      </c>
      <c r="AH39" s="133">
        <f t="shared" si="4"/>
        <v>1372.39</v>
      </c>
      <c r="AI39" s="133">
        <f t="shared" si="4"/>
        <v>0</v>
      </c>
      <c r="AJ39" s="133">
        <f t="shared" si="4"/>
        <v>0</v>
      </c>
      <c r="AK39" s="133">
        <f t="shared" si="4"/>
        <v>0</v>
      </c>
      <c r="AL39" s="133">
        <f t="shared" si="4"/>
        <v>0</v>
      </c>
      <c r="AM39" s="133">
        <f t="shared" si="4"/>
        <v>0</v>
      </c>
      <c r="AN39" s="134">
        <f t="shared" si="4"/>
        <v>0</v>
      </c>
      <c r="AO39" s="27"/>
      <c r="AP39" s="101"/>
      <c r="AQ39"/>
      <c r="AR39"/>
      <c r="AS39"/>
      <c r="AT39" s="114"/>
      <c r="AU39"/>
      <c r="AV39"/>
      <c r="AW39"/>
      <c r="AX39"/>
      <c r="AY39"/>
      <c r="AZ39"/>
      <c r="BA39"/>
      <c r="BB39"/>
      <c r="BC39"/>
      <c r="BD39"/>
      <c r="BE39"/>
    </row>
    <row r="40" spans="2:57" ht="27" customHeight="1" x14ac:dyDescent="0.2">
      <c r="B40" s="86">
        <f t="shared" si="0"/>
        <v>30</v>
      </c>
      <c r="C40" s="87" t="s">
        <v>82</v>
      </c>
      <c r="D40" s="87" t="s">
        <v>77</v>
      </c>
      <c r="E40" s="80">
        <v>189.7</v>
      </c>
      <c r="F40" s="80">
        <v>7.9000000000000001E-2</v>
      </c>
      <c r="G40" s="94">
        <v>187.18</v>
      </c>
      <c r="H40" s="94">
        <v>8.9999999999999993E-3</v>
      </c>
      <c r="I40" s="111">
        <v>189.18</v>
      </c>
      <c r="J40" s="112">
        <v>6.8161200000000005E-2</v>
      </c>
      <c r="K40" s="84" t="s">
        <v>65</v>
      </c>
      <c r="L40" s="85">
        <f t="shared" si="2"/>
        <v>0</v>
      </c>
      <c r="M40" s="135"/>
      <c r="N40" s="62" t="s">
        <v>83</v>
      </c>
      <c r="O40" s="65">
        <f>SUM(O7:O37)/28</f>
        <v>671.79214285714272</v>
      </c>
      <c r="P40" s="65">
        <f>SUM(P7:P37)/28</f>
        <v>910.49571428571448</v>
      </c>
      <c r="Q40" s="65">
        <f t="shared" ref="Q40:V40" si="5">SUM(Q7:Q37)/31</f>
        <v>1124.7044838709678</v>
      </c>
      <c r="R40" s="65">
        <f>SUM(R7:R37)/30</f>
        <v>1274.6516666666662</v>
      </c>
      <c r="S40" s="65">
        <f t="shared" si="5"/>
        <v>1268.91935483871</v>
      </c>
      <c r="T40" s="65">
        <f>SUM(T7:T37)/30</f>
        <v>874.73899999999992</v>
      </c>
      <c r="U40" s="65">
        <f t="shared" si="5"/>
        <v>0</v>
      </c>
      <c r="V40" s="65">
        <f t="shared" si="5"/>
        <v>0</v>
      </c>
      <c r="W40" s="65">
        <f>SUM(W7:W37)/30</f>
        <v>0</v>
      </c>
      <c r="X40" s="65">
        <f>SUM(X7:X37)/30</f>
        <v>0</v>
      </c>
      <c r="Y40" s="65">
        <f>SUM(Y7:Y37)/30</f>
        <v>0</v>
      </c>
      <c r="Z40" s="65">
        <f>SUM(Z7:Z37)/30</f>
        <v>0</v>
      </c>
      <c r="AB40" s="136" t="s">
        <v>83</v>
      </c>
      <c r="AC40" s="137">
        <f t="shared" ref="AC40:AM40" si="6">IF(AC43&gt;$BV$62,"tad",IF(AC45&gt;$BV$62,"tad",AVERAGE(AC7:AC37)))</f>
        <v>491.63709677419359</v>
      </c>
      <c r="AD40" s="138">
        <f t="shared" si="6"/>
        <v>710.70275862068956</v>
      </c>
      <c r="AE40" s="138">
        <f>IF(AE43&gt;$BV$62,"tad",IF(AE45&gt;$BV$62,"tad",AVERAGE(AE7:AE37)))</f>
        <v>1158.8019354838709</v>
      </c>
      <c r="AF40" s="139">
        <f t="shared" si="6"/>
        <v>1323.3066666666666</v>
      </c>
      <c r="AG40" s="139">
        <f t="shared" si="6"/>
        <v>1349.8403225806453</v>
      </c>
      <c r="AH40" s="139">
        <f t="shared" si="6"/>
        <v>1256.2059999999999</v>
      </c>
      <c r="AI40" s="139">
        <f t="shared" si="6"/>
        <v>0</v>
      </c>
      <c r="AJ40" s="139">
        <f t="shared" si="6"/>
        <v>0</v>
      </c>
      <c r="AK40" s="139">
        <f t="shared" si="6"/>
        <v>0</v>
      </c>
      <c r="AL40" s="139">
        <f t="shared" si="6"/>
        <v>0</v>
      </c>
      <c r="AM40" s="139">
        <f t="shared" si="6"/>
        <v>0</v>
      </c>
      <c r="AN40" s="140">
        <f t="shared" si="4"/>
        <v>0</v>
      </c>
      <c r="AO40" s="27"/>
      <c r="AP40" s="101"/>
      <c r="AQ40"/>
      <c r="AR40"/>
      <c r="AS40"/>
      <c r="AT40" s="114"/>
      <c r="AU40"/>
      <c r="AV40"/>
      <c r="AW40"/>
      <c r="AX40"/>
      <c r="AY40"/>
      <c r="AZ40"/>
      <c r="BA40"/>
      <c r="BB40"/>
      <c r="BC40"/>
      <c r="BD40"/>
      <c r="BE40"/>
    </row>
    <row r="41" spans="2:57" ht="27" customHeight="1" thickBot="1" x14ac:dyDescent="0.25">
      <c r="B41" s="86">
        <f t="shared" si="0"/>
        <v>31</v>
      </c>
      <c r="C41" s="87" t="s">
        <v>84</v>
      </c>
      <c r="D41" s="87" t="s">
        <v>77</v>
      </c>
      <c r="E41" s="80">
        <v>171.19</v>
      </c>
      <c r="F41" s="81">
        <v>9.6879999999999994E-2</v>
      </c>
      <c r="G41" s="94">
        <v>168.7</v>
      </c>
      <c r="H41" s="141">
        <v>3.5999999999999997E-2</v>
      </c>
      <c r="I41" s="111">
        <v>171.05</v>
      </c>
      <c r="J41" s="112">
        <v>9.3489000000000003E-2</v>
      </c>
      <c r="K41" s="84" t="s">
        <v>65</v>
      </c>
      <c r="L41" s="85">
        <f t="shared" si="2"/>
        <v>0</v>
      </c>
      <c r="M41" s="135"/>
      <c r="N41" s="142" t="s">
        <v>85</v>
      </c>
      <c r="O41" s="125">
        <f>MIN(O7:O34)</f>
        <v>556.70000000000005</v>
      </c>
      <c r="P41" s="125">
        <f>MIN(P7:P34)</f>
        <v>693.59</v>
      </c>
      <c r="Q41" s="125">
        <f t="shared" ref="Q41:X41" si="7">MIN(Q7:Q37)</f>
        <v>1042.53</v>
      </c>
      <c r="R41" s="125">
        <f>MIN(R7:R36)</f>
        <v>1212.3399999999999</v>
      </c>
      <c r="S41" s="125">
        <f t="shared" si="7"/>
        <v>1252</v>
      </c>
      <c r="T41" s="125">
        <f>MIN(T7:T36)</f>
        <v>0</v>
      </c>
      <c r="U41" s="125">
        <f t="shared" si="7"/>
        <v>0</v>
      </c>
      <c r="V41" s="125">
        <f t="shared" si="7"/>
        <v>0</v>
      </c>
      <c r="W41" s="125">
        <f>MIN(W7:W36)</f>
        <v>0</v>
      </c>
      <c r="X41" s="125">
        <f t="shared" si="7"/>
        <v>0</v>
      </c>
      <c r="Y41" s="125">
        <f>MIN(Y7:Y36)</f>
        <v>0</v>
      </c>
      <c r="Z41" s="125">
        <f>MIN(Z7:Z36)</f>
        <v>0</v>
      </c>
      <c r="AB41" s="143" t="s">
        <v>85</v>
      </c>
      <c r="AC41" s="144">
        <f t="shared" ref="AC41:AN41" si="8">IF(AC43&gt;$BV$62,"tad",IF(AC45&gt;$BV$62,"tad",MIN(AC7:AC37)))</f>
        <v>338.45</v>
      </c>
      <c r="AD41" s="145">
        <f t="shared" si="8"/>
        <v>594.27</v>
      </c>
      <c r="AE41" s="145">
        <f t="shared" si="8"/>
        <v>908.93</v>
      </c>
      <c r="AF41" s="146">
        <f t="shared" si="8"/>
        <v>1274.99</v>
      </c>
      <c r="AG41" s="146">
        <f t="shared" si="8"/>
        <v>1322.17</v>
      </c>
      <c r="AH41" s="146">
        <f t="shared" si="8"/>
        <v>0</v>
      </c>
      <c r="AI41" s="146">
        <f t="shared" si="8"/>
        <v>0</v>
      </c>
      <c r="AJ41" s="146">
        <f t="shared" si="8"/>
        <v>0</v>
      </c>
      <c r="AK41" s="146">
        <f t="shared" si="8"/>
        <v>0</v>
      </c>
      <c r="AL41" s="146">
        <f t="shared" si="8"/>
        <v>0</v>
      </c>
      <c r="AM41" s="146">
        <f t="shared" si="8"/>
        <v>0</v>
      </c>
      <c r="AN41" s="147">
        <f t="shared" si="8"/>
        <v>0</v>
      </c>
      <c r="AO41" s="27"/>
      <c r="AP41" s="101"/>
      <c r="AQ41"/>
      <c r="AR41"/>
      <c r="AS41"/>
      <c r="AT41" s="114"/>
      <c r="AU41"/>
      <c r="AV41"/>
      <c r="AW41"/>
      <c r="AX41"/>
      <c r="AY41"/>
      <c r="AZ41"/>
      <c r="BA41"/>
      <c r="BB41"/>
      <c r="BC41"/>
      <c r="BD41"/>
      <c r="BE41"/>
    </row>
    <row r="42" spans="2:57" ht="27" customHeight="1" x14ac:dyDescent="0.2">
      <c r="B42" s="86">
        <f t="shared" si="0"/>
        <v>32</v>
      </c>
      <c r="C42" s="87" t="s">
        <v>86</v>
      </c>
      <c r="D42" s="87" t="s">
        <v>87</v>
      </c>
      <c r="E42" s="80">
        <v>142.6</v>
      </c>
      <c r="F42" s="81">
        <v>9.157</v>
      </c>
      <c r="G42" s="94">
        <v>149.15</v>
      </c>
      <c r="H42" s="94">
        <v>1.1279999999999999</v>
      </c>
      <c r="I42" s="90">
        <v>152.33000000000001</v>
      </c>
      <c r="J42" s="148">
        <v>7.1727322600000001</v>
      </c>
      <c r="K42" s="84" t="s">
        <v>65</v>
      </c>
      <c r="L42" s="85">
        <f t="shared" si="2"/>
        <v>0</v>
      </c>
      <c r="M42" s="135"/>
      <c r="N42" s="130" t="s">
        <v>88</v>
      </c>
      <c r="O42" s="49">
        <f>(SUM(O7:O21)/15)</f>
        <v>568.70066666666651</v>
      </c>
      <c r="P42" s="49">
        <f t="shared" ref="P42:X42" si="9">(SUM(P7:P21)/15)</f>
        <v>803.51066666666679</v>
      </c>
      <c r="Q42" s="49">
        <f t="shared" si="9"/>
        <v>1085.1319333333333</v>
      </c>
      <c r="R42" s="49">
        <f t="shared" si="9"/>
        <v>1254.7733333333331</v>
      </c>
      <c r="S42" s="49">
        <f t="shared" si="9"/>
        <v>1271.7906666666668</v>
      </c>
      <c r="T42" s="49">
        <f t="shared" si="9"/>
        <v>1304.9606666666666</v>
      </c>
      <c r="U42" s="49">
        <f t="shared" si="9"/>
        <v>0</v>
      </c>
      <c r="V42" s="49">
        <f t="shared" si="9"/>
        <v>0</v>
      </c>
      <c r="W42" s="49">
        <f t="shared" si="9"/>
        <v>0</v>
      </c>
      <c r="X42" s="49">
        <f t="shared" si="9"/>
        <v>0</v>
      </c>
      <c r="Y42" s="49">
        <f>(SUM(Y7:Y21)/15)</f>
        <v>0</v>
      </c>
      <c r="Z42" s="49">
        <f>(SUM(Z7:Z21)/15)</f>
        <v>0</v>
      </c>
      <c r="AB42" s="23" t="s">
        <v>88</v>
      </c>
      <c r="AC42" s="131">
        <f t="shared" ref="AC42:AN42" si="10">IF(AC43&gt;$BV$62,"tad",AVERAGE(AC7:AC21))</f>
        <v>428.16666666666669</v>
      </c>
      <c r="AD42" s="132">
        <f t="shared" si="10"/>
        <v>631.85666666666657</v>
      </c>
      <c r="AE42" s="132">
        <f t="shared" si="10"/>
        <v>1078.8106666666667</v>
      </c>
      <c r="AF42" s="133">
        <f t="shared" si="10"/>
        <v>1314.7493333333332</v>
      </c>
      <c r="AG42" s="133">
        <f t="shared" si="10"/>
        <v>1338.4286666666667</v>
      </c>
      <c r="AH42" s="133">
        <f t="shared" si="10"/>
        <v>1340.5713333333333</v>
      </c>
      <c r="AI42" s="133">
        <f t="shared" si="10"/>
        <v>0</v>
      </c>
      <c r="AJ42" s="133">
        <f t="shared" si="10"/>
        <v>0</v>
      </c>
      <c r="AK42" s="133">
        <f t="shared" si="10"/>
        <v>0</v>
      </c>
      <c r="AL42" s="133">
        <f t="shared" si="10"/>
        <v>0</v>
      </c>
      <c r="AM42" s="133">
        <f t="shared" si="10"/>
        <v>0</v>
      </c>
      <c r="AN42" s="134">
        <f t="shared" si="10"/>
        <v>0</v>
      </c>
      <c r="AO42" s="27"/>
      <c r="AP42" s="101"/>
      <c r="AQ42"/>
      <c r="AR42"/>
      <c r="AS42"/>
      <c r="AT42" s="114"/>
      <c r="AU42"/>
      <c r="AV42"/>
      <c r="AW42"/>
      <c r="AX42"/>
      <c r="AY42"/>
      <c r="AZ42"/>
      <c r="BA42"/>
      <c r="BB42"/>
      <c r="BC42"/>
      <c r="BD42"/>
      <c r="BE42"/>
    </row>
    <row r="43" spans="2:57" ht="27" customHeight="1" thickBot="1" x14ac:dyDescent="0.25">
      <c r="B43" s="86">
        <f t="shared" si="0"/>
        <v>33</v>
      </c>
      <c r="C43" s="87" t="s">
        <v>89</v>
      </c>
      <c r="D43" s="87" t="s">
        <v>87</v>
      </c>
      <c r="E43" s="80">
        <v>239.5</v>
      </c>
      <c r="F43" s="81">
        <v>2.6720000000000002</v>
      </c>
      <c r="G43" s="94">
        <v>237.36</v>
      </c>
      <c r="H43" s="141">
        <v>1.5489999999999999</v>
      </c>
      <c r="I43" s="90">
        <v>238.38</v>
      </c>
      <c r="J43" s="148">
        <v>2.0728</v>
      </c>
      <c r="K43" s="84" t="s">
        <v>65</v>
      </c>
      <c r="L43" s="85">
        <f t="shared" si="2"/>
        <v>0</v>
      </c>
      <c r="M43" s="61"/>
      <c r="N43" s="142" t="s">
        <v>90</v>
      </c>
      <c r="O43" s="125">
        <v>0</v>
      </c>
      <c r="P43" s="125">
        <v>0</v>
      </c>
      <c r="Q43" s="125">
        <v>0</v>
      </c>
      <c r="R43" s="125">
        <v>0</v>
      </c>
      <c r="S43" s="125">
        <v>0</v>
      </c>
      <c r="T43" s="125">
        <v>0</v>
      </c>
      <c r="U43" s="125">
        <v>0</v>
      </c>
      <c r="V43" s="125">
        <v>0</v>
      </c>
      <c r="W43" s="125">
        <v>0</v>
      </c>
      <c r="X43" s="125">
        <v>0</v>
      </c>
      <c r="Y43" s="125">
        <v>0</v>
      </c>
      <c r="Z43" s="125">
        <v>0</v>
      </c>
      <c r="AB43" s="36" t="s">
        <v>90</v>
      </c>
      <c r="AC43" s="144">
        <f t="shared" ref="AC43:AN43" si="11">IF(AR52&gt;0,AR52,0)</f>
        <v>0</v>
      </c>
      <c r="AD43" s="145">
        <f>IF(AS52&gt;0,AS52,0)</f>
        <v>0</v>
      </c>
      <c r="AE43" s="145">
        <f t="shared" si="11"/>
        <v>0</v>
      </c>
      <c r="AF43" s="145">
        <f t="shared" si="11"/>
        <v>0</v>
      </c>
      <c r="AG43" s="145">
        <f t="shared" si="11"/>
        <v>0</v>
      </c>
      <c r="AH43" s="145">
        <f t="shared" si="11"/>
        <v>0</v>
      </c>
      <c r="AI43" s="145">
        <f t="shared" si="11"/>
        <v>0</v>
      </c>
      <c r="AJ43" s="145">
        <f t="shared" si="11"/>
        <v>0</v>
      </c>
      <c r="AK43" s="145">
        <f t="shared" si="11"/>
        <v>0</v>
      </c>
      <c r="AL43" s="145">
        <f t="shared" si="11"/>
        <v>0</v>
      </c>
      <c r="AM43" s="145">
        <f t="shared" si="11"/>
        <v>0</v>
      </c>
      <c r="AN43" s="149">
        <f t="shared" si="11"/>
        <v>0</v>
      </c>
      <c r="AO43" s="27"/>
      <c r="AP43" s="101"/>
      <c r="AQ43"/>
      <c r="AR43"/>
      <c r="AS43"/>
      <c r="AT43" s="114"/>
      <c r="AU43"/>
      <c r="AV43"/>
      <c r="AW43"/>
      <c r="AX43"/>
      <c r="AY43"/>
      <c r="AZ43"/>
      <c r="BA43"/>
      <c r="BB43"/>
      <c r="BC43"/>
      <c r="BD43"/>
      <c r="BE43"/>
    </row>
    <row r="44" spans="2:57" ht="27" customHeight="1" x14ac:dyDescent="0.2">
      <c r="B44" s="86">
        <f t="shared" si="0"/>
        <v>34</v>
      </c>
      <c r="C44" s="87" t="s">
        <v>91</v>
      </c>
      <c r="D44" s="87" t="s">
        <v>92</v>
      </c>
      <c r="E44" s="80">
        <v>120.5</v>
      </c>
      <c r="F44" s="81">
        <v>3.677</v>
      </c>
      <c r="G44" s="94">
        <v>119.5</v>
      </c>
      <c r="H44" s="94">
        <v>1.881</v>
      </c>
      <c r="I44" s="90">
        <v>120.66</v>
      </c>
      <c r="J44" s="110">
        <v>3.9825840000000001</v>
      </c>
      <c r="K44" s="84" t="s">
        <v>65</v>
      </c>
      <c r="L44" s="85">
        <f t="shared" si="2"/>
        <v>0</v>
      </c>
      <c r="M44" s="61"/>
      <c r="N44" s="46" t="s">
        <v>93</v>
      </c>
      <c r="O44" s="150">
        <f>SUM(O22:O37)/15</f>
        <v>685.31133333333332</v>
      </c>
      <c r="P44" s="150">
        <f>SUM(P22:P37)/12</f>
        <v>1120.1016666666665</v>
      </c>
      <c r="Q44" s="150">
        <f t="shared" ref="Q44:V44" si="12">SUM(Q22:Q37)/15</f>
        <v>1239.2573333333335</v>
      </c>
      <c r="R44" s="150">
        <f>SUM(R22:R37)/14</f>
        <v>1386.9964285714286</v>
      </c>
      <c r="S44" s="150">
        <f t="shared" si="12"/>
        <v>1350.6426666666666</v>
      </c>
      <c r="T44" s="150">
        <f>SUM(T22:T37)/14</f>
        <v>476.26857142857142</v>
      </c>
      <c r="U44" s="150">
        <f t="shared" si="12"/>
        <v>0</v>
      </c>
      <c r="V44" s="150">
        <f t="shared" si="12"/>
        <v>0</v>
      </c>
      <c r="W44" s="49">
        <f>(SUM(W22:W36)/15)</f>
        <v>0</v>
      </c>
      <c r="X44" s="49">
        <f>(SUM(X22:X36)/15)</f>
        <v>0</v>
      </c>
      <c r="Y44" s="49">
        <f>(SUM(Y22:Y36)/8)</f>
        <v>0</v>
      </c>
      <c r="Z44" s="49">
        <f>(SUM(Z22:Z36)/8)</f>
        <v>0</v>
      </c>
      <c r="AB44" s="23" t="s">
        <v>93</v>
      </c>
      <c r="AC44" s="131">
        <f>IF(AC45&gt;$BV$62,"tad",AVERAGE(AC22:AC37))</f>
        <v>551.140625</v>
      </c>
      <c r="AD44" s="132">
        <f t="shared" ref="AD44:AN44" si="13">IF(AD45&gt;$BV$62,"tad",AVERAGE(AD22:AD37))</f>
        <v>795.18071428571443</v>
      </c>
      <c r="AE44" s="132">
        <f t="shared" si="13"/>
        <v>1233.79375</v>
      </c>
      <c r="AF44" s="132">
        <f t="shared" si="13"/>
        <v>1331.864</v>
      </c>
      <c r="AG44" s="132">
        <f t="shared" si="13"/>
        <v>1360.5387499999999</v>
      </c>
      <c r="AH44" s="132">
        <f t="shared" si="13"/>
        <v>1171.8406666666667</v>
      </c>
      <c r="AI44" s="132">
        <f t="shared" si="13"/>
        <v>0</v>
      </c>
      <c r="AJ44" s="132">
        <f t="shared" si="13"/>
        <v>0</v>
      </c>
      <c r="AK44" s="132">
        <f t="shared" si="13"/>
        <v>0</v>
      </c>
      <c r="AL44" s="132">
        <f t="shared" si="13"/>
        <v>0</v>
      </c>
      <c r="AM44" s="132">
        <f t="shared" si="13"/>
        <v>0</v>
      </c>
      <c r="AN44" s="151">
        <f t="shared" si="13"/>
        <v>0</v>
      </c>
      <c r="AO44" s="27"/>
      <c r="AP44" s="101"/>
      <c r="AQ44"/>
      <c r="AR44"/>
      <c r="AS44"/>
      <c r="AT44" s="114"/>
      <c r="AU44"/>
      <c r="AV44"/>
      <c r="AW44"/>
      <c r="AX44"/>
      <c r="AY44"/>
      <c r="AZ44"/>
      <c r="BA44"/>
      <c r="BB44"/>
      <c r="BC44"/>
      <c r="BD44"/>
      <c r="BE44"/>
    </row>
    <row r="45" spans="2:57" ht="27" customHeight="1" thickBot="1" x14ac:dyDescent="0.25">
      <c r="B45" s="86">
        <f t="shared" si="0"/>
        <v>35</v>
      </c>
      <c r="C45" s="87" t="s">
        <v>94</v>
      </c>
      <c r="D45" s="87" t="s">
        <v>95</v>
      </c>
      <c r="E45" s="80">
        <v>110.56</v>
      </c>
      <c r="F45" s="81">
        <v>2.75</v>
      </c>
      <c r="G45" s="94">
        <v>109.5</v>
      </c>
      <c r="H45" s="94">
        <v>1.3120000000000001</v>
      </c>
      <c r="I45" s="90">
        <v>110.3</v>
      </c>
      <c r="J45" s="110">
        <v>2.2566962799999999</v>
      </c>
      <c r="K45" s="84" t="s">
        <v>65</v>
      </c>
      <c r="L45" s="85">
        <f t="shared" si="2"/>
        <v>0</v>
      </c>
      <c r="M45" s="61"/>
      <c r="N45" s="142" t="s">
        <v>90</v>
      </c>
      <c r="O45" s="125">
        <v>0</v>
      </c>
      <c r="P45" s="125">
        <v>0</v>
      </c>
      <c r="Q45" s="125">
        <v>0</v>
      </c>
      <c r="R45" s="125">
        <v>0</v>
      </c>
      <c r="S45" s="125">
        <v>0</v>
      </c>
      <c r="T45" s="125">
        <v>0</v>
      </c>
      <c r="U45" s="125">
        <v>0</v>
      </c>
      <c r="V45" s="125">
        <v>0</v>
      </c>
      <c r="W45" s="125">
        <v>0</v>
      </c>
      <c r="X45" s="125">
        <v>0</v>
      </c>
      <c r="Y45" s="125">
        <v>0</v>
      </c>
      <c r="Z45" s="125">
        <v>0</v>
      </c>
      <c r="AB45" s="36" t="s">
        <v>90</v>
      </c>
      <c r="AC45" s="144">
        <f t="shared" ref="AC45:AN45" si="14">IF(AR58&gt;0,AR58,0)</f>
        <v>0</v>
      </c>
      <c r="AD45" s="145">
        <f t="shared" si="14"/>
        <v>0</v>
      </c>
      <c r="AE45" s="145">
        <f t="shared" si="14"/>
        <v>0</v>
      </c>
      <c r="AF45" s="145">
        <f t="shared" si="14"/>
        <v>0</v>
      </c>
      <c r="AG45" s="145">
        <f t="shared" si="14"/>
        <v>0</v>
      </c>
      <c r="AH45" s="145">
        <f t="shared" si="14"/>
        <v>0</v>
      </c>
      <c r="AI45" s="145">
        <f t="shared" si="14"/>
        <v>0</v>
      </c>
      <c r="AJ45" s="145">
        <f t="shared" si="14"/>
        <v>0</v>
      </c>
      <c r="AK45" s="145">
        <f t="shared" si="14"/>
        <v>0</v>
      </c>
      <c r="AL45" s="145">
        <f t="shared" si="14"/>
        <v>0</v>
      </c>
      <c r="AM45" s="145">
        <f t="shared" si="14"/>
        <v>0</v>
      </c>
      <c r="AN45" s="149">
        <f t="shared" si="14"/>
        <v>0</v>
      </c>
      <c r="AO45" s="27"/>
      <c r="AP45" s="101"/>
      <c r="AQ45"/>
      <c r="AR45"/>
      <c r="AS45"/>
      <c r="AT45" s="152"/>
      <c r="AU45"/>
      <c r="AV45"/>
      <c r="AW45"/>
      <c r="AX45"/>
      <c r="AY45"/>
      <c r="AZ45"/>
      <c r="BA45"/>
      <c r="BB45"/>
      <c r="BC45"/>
      <c r="BD45"/>
      <c r="BE45"/>
    </row>
    <row r="46" spans="2:57" ht="27" customHeight="1" thickBot="1" x14ac:dyDescent="0.25">
      <c r="B46" s="86">
        <v>36</v>
      </c>
      <c r="C46" s="87" t="s">
        <v>96</v>
      </c>
      <c r="D46" s="87" t="s">
        <v>97</v>
      </c>
      <c r="E46" s="80">
        <v>72</v>
      </c>
      <c r="F46" s="81">
        <v>38.036000000000001</v>
      </c>
      <c r="G46" s="80">
        <v>53.35</v>
      </c>
      <c r="H46" s="81">
        <v>7.8150000000000004</v>
      </c>
      <c r="I46" s="90">
        <v>70.209999999999994</v>
      </c>
      <c r="J46" s="148">
        <v>33.527999999999999</v>
      </c>
      <c r="K46" s="84" t="s">
        <v>96</v>
      </c>
      <c r="L46" s="85">
        <f t="shared" si="2"/>
        <v>0</v>
      </c>
      <c r="M46" s="61"/>
      <c r="O46" s="153"/>
      <c r="P46" s="153"/>
      <c r="Q46" s="153"/>
      <c r="R46" s="154"/>
      <c r="S46" s="153"/>
      <c r="T46" s="153"/>
      <c r="U46" s="153"/>
      <c r="V46" s="153"/>
      <c r="W46" s="153"/>
      <c r="X46" s="153"/>
      <c r="Y46" s="153"/>
      <c r="Z46" s="153"/>
      <c r="AB46" s="27"/>
      <c r="AC46" s="155"/>
      <c r="AD46" s="155"/>
      <c r="AE46" s="155"/>
      <c r="AF46" s="156"/>
      <c r="AG46" s="155"/>
      <c r="AH46" s="155"/>
      <c r="AI46" s="155"/>
      <c r="AJ46" s="155"/>
      <c r="AK46" s="155"/>
      <c r="AL46" s="155"/>
      <c r="AM46" s="155"/>
      <c r="AN46" s="155"/>
      <c r="AO46" s="27"/>
      <c r="AP46" s="101"/>
      <c r="AQ46"/>
      <c r="AR46"/>
      <c r="AS46"/>
      <c r="AT46" s="152"/>
      <c r="AU46"/>
      <c r="AV46"/>
      <c r="AW46"/>
      <c r="AX46"/>
      <c r="AY46"/>
      <c r="AZ46"/>
      <c r="BA46"/>
      <c r="BB46"/>
      <c r="BC46"/>
      <c r="BD46"/>
      <c r="BE46"/>
    </row>
    <row r="47" spans="2:57" ht="27" customHeight="1" x14ac:dyDescent="0.2">
      <c r="B47" s="86">
        <f t="shared" si="0"/>
        <v>37</v>
      </c>
      <c r="C47" s="87" t="s">
        <v>98</v>
      </c>
      <c r="D47" s="87" t="s">
        <v>97</v>
      </c>
      <c r="E47" s="80">
        <v>185</v>
      </c>
      <c r="F47" s="81">
        <v>388.72199999999998</v>
      </c>
      <c r="G47" s="90">
        <v>168.5</v>
      </c>
      <c r="H47" s="91">
        <v>230.268</v>
      </c>
      <c r="I47" s="90">
        <v>177.12</v>
      </c>
      <c r="J47" s="148">
        <v>309.82499999999999</v>
      </c>
      <c r="K47" s="84" t="s">
        <v>99</v>
      </c>
      <c r="L47" s="85">
        <f t="shared" si="2"/>
        <v>0</v>
      </c>
      <c r="M47" s="61"/>
      <c r="AB47" s="157"/>
      <c r="AC47" s="158"/>
      <c r="AD47" s="158"/>
      <c r="AE47" s="158"/>
      <c r="AF47" s="158"/>
      <c r="AG47" s="158"/>
      <c r="AH47" s="158"/>
      <c r="AI47" s="158"/>
      <c r="AJ47" s="158"/>
      <c r="AK47" s="158"/>
      <c r="AL47" s="158"/>
      <c r="AM47" s="158"/>
      <c r="AN47" s="158"/>
      <c r="AO47" s="159"/>
      <c r="AP47" s="101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</row>
    <row r="48" spans="2:57" ht="27" customHeight="1" x14ac:dyDescent="0.2">
      <c r="B48" s="86">
        <v>38</v>
      </c>
      <c r="C48" s="87" t="s">
        <v>100</v>
      </c>
      <c r="D48" s="87" t="s">
        <v>101</v>
      </c>
      <c r="E48" s="80">
        <v>231</v>
      </c>
      <c r="F48" s="81">
        <v>23.24</v>
      </c>
      <c r="G48" s="90">
        <v>229.56</v>
      </c>
      <c r="H48" s="91">
        <v>9.66</v>
      </c>
      <c r="I48" s="90">
        <v>229.59</v>
      </c>
      <c r="J48" s="148">
        <v>9.8209999999999997</v>
      </c>
      <c r="K48" s="84" t="s">
        <v>102</v>
      </c>
      <c r="L48" s="85">
        <f>IF(J48=0,"Waduk Kosong",)</f>
        <v>0</v>
      </c>
      <c r="M48" s="160"/>
      <c r="N48" s="161"/>
      <c r="AB48" s="162" t="s">
        <v>103</v>
      </c>
      <c r="AC48" s="163"/>
      <c r="AD48" s="163"/>
      <c r="AE48" s="163"/>
      <c r="AF48" s="163"/>
      <c r="AG48" s="163"/>
      <c r="AH48" s="163"/>
      <c r="AI48" s="163"/>
      <c r="AJ48" s="163"/>
      <c r="AK48" s="163"/>
      <c r="AL48" s="163"/>
      <c r="AM48" s="163"/>
      <c r="AN48" s="163"/>
      <c r="AO48" s="164"/>
      <c r="AP48" s="101"/>
      <c r="AQ48"/>
      <c r="AR48" s="165" t="s">
        <v>7</v>
      </c>
      <c r="AS48" s="165" t="s">
        <v>8</v>
      </c>
      <c r="AT48" s="165" t="s">
        <v>9</v>
      </c>
      <c r="AU48" s="165" t="s">
        <v>10</v>
      </c>
      <c r="AV48" s="165" t="s">
        <v>104</v>
      </c>
      <c r="AW48" s="165" t="s">
        <v>12</v>
      </c>
      <c r="AX48" s="165" t="s">
        <v>13</v>
      </c>
      <c r="AY48" s="165" t="s">
        <v>105</v>
      </c>
      <c r="AZ48" s="165" t="s">
        <v>15</v>
      </c>
      <c r="BA48" s="165" t="s">
        <v>106</v>
      </c>
      <c r="BB48" s="165" t="s">
        <v>107</v>
      </c>
      <c r="BC48" s="165" t="s">
        <v>108</v>
      </c>
      <c r="BD48"/>
      <c r="BE48"/>
    </row>
    <row r="49" spans="2:57" ht="27" customHeight="1" x14ac:dyDescent="0.2">
      <c r="B49" s="78">
        <v>39</v>
      </c>
      <c r="C49" s="79" t="s">
        <v>109</v>
      </c>
      <c r="D49" s="79" t="s">
        <v>40</v>
      </c>
      <c r="E49" s="88">
        <v>149.30000000000001</v>
      </c>
      <c r="F49" s="89">
        <v>17.670000000000002</v>
      </c>
      <c r="G49" s="88">
        <v>149.09</v>
      </c>
      <c r="H49" s="89">
        <v>10.7</v>
      </c>
      <c r="I49" s="88">
        <v>149.30099999999999</v>
      </c>
      <c r="J49" s="166">
        <v>10.92</v>
      </c>
      <c r="K49" s="84" t="s">
        <v>110</v>
      </c>
      <c r="L49" s="85">
        <f>IF(J49=0,"Waduk Kosong",)</f>
        <v>0</v>
      </c>
      <c r="M49" s="61"/>
      <c r="AB49" s="167"/>
      <c r="AC49" s="168"/>
      <c r="AD49" s="168"/>
      <c r="AE49" s="168"/>
      <c r="AF49" s="168"/>
      <c r="AG49" s="168"/>
      <c r="AH49" s="168"/>
      <c r="AI49" s="168"/>
      <c r="AJ49" s="168"/>
      <c r="AK49" s="168"/>
      <c r="AL49" s="168"/>
      <c r="AM49" s="168"/>
      <c r="AN49" s="168"/>
      <c r="AO49" s="164"/>
      <c r="AP49" s="169">
        <f>MAX(AC7:AN37)</f>
        <v>1372.39</v>
      </c>
      <c r="AQ49"/>
      <c r="AR49">
        <v>31</v>
      </c>
      <c r="AS49">
        <v>28</v>
      </c>
      <c r="AT49">
        <v>31</v>
      </c>
      <c r="AU49">
        <v>30</v>
      </c>
      <c r="AV49">
        <v>31</v>
      </c>
      <c r="AW49">
        <v>30</v>
      </c>
      <c r="AX49">
        <v>31</v>
      </c>
      <c r="AY49">
        <v>31</v>
      </c>
      <c r="AZ49">
        <v>30</v>
      </c>
      <c r="BA49">
        <v>31</v>
      </c>
      <c r="BB49">
        <v>30</v>
      </c>
      <c r="BC49">
        <v>31</v>
      </c>
      <c r="BD49"/>
      <c r="BE49"/>
    </row>
    <row r="50" spans="2:57" ht="27" customHeight="1" x14ac:dyDescent="0.2">
      <c r="B50" s="86">
        <f>+B49+1</f>
        <v>40</v>
      </c>
      <c r="C50" s="87" t="s">
        <v>111</v>
      </c>
      <c r="D50" s="87" t="s">
        <v>54</v>
      </c>
      <c r="E50" s="80">
        <v>39</v>
      </c>
      <c r="F50" s="81">
        <v>0.47399999999999998</v>
      </c>
      <c r="G50" s="80">
        <v>38.549999999999997</v>
      </c>
      <c r="H50" s="81">
        <v>0.34</v>
      </c>
      <c r="I50" s="170">
        <v>38.590000000000003</v>
      </c>
      <c r="J50" s="171">
        <v>0.42699999999999999</v>
      </c>
      <c r="K50" s="84"/>
      <c r="L50" s="85">
        <f>IF(J50=0,"Waduk Kosong",)</f>
        <v>0</v>
      </c>
      <c r="M50" s="61"/>
      <c r="AB50" s="167"/>
      <c r="AC50" s="168"/>
      <c r="AD50" s="168"/>
      <c r="AE50" s="168"/>
      <c r="AF50" s="168"/>
      <c r="AG50" s="168"/>
      <c r="AH50" s="168"/>
      <c r="AI50" s="168"/>
      <c r="AJ50" s="168"/>
      <c r="AK50" s="168"/>
      <c r="AL50" s="168"/>
      <c r="AM50" s="168"/>
      <c r="AN50" s="168"/>
      <c r="AO50" s="164"/>
      <c r="AP50" s="101"/>
      <c r="AQ50" s="172" t="s">
        <v>112</v>
      </c>
      <c r="AR50">
        <v>15</v>
      </c>
      <c r="AS50">
        <v>15</v>
      </c>
      <c r="AT50">
        <v>15</v>
      </c>
      <c r="AU50">
        <v>15</v>
      </c>
      <c r="AV50">
        <v>15</v>
      </c>
      <c r="AW50">
        <v>15</v>
      </c>
      <c r="AX50">
        <v>15</v>
      </c>
      <c r="AY50">
        <v>15</v>
      </c>
      <c r="AZ50">
        <v>15</v>
      </c>
      <c r="BA50">
        <v>15</v>
      </c>
      <c r="BB50">
        <v>15</v>
      </c>
      <c r="BC50">
        <v>15</v>
      </c>
      <c r="BD50"/>
      <c r="BE50"/>
    </row>
    <row r="51" spans="2:57" ht="27" customHeight="1" thickBot="1" x14ac:dyDescent="0.25">
      <c r="B51" s="173">
        <v>41</v>
      </c>
      <c r="C51" s="174" t="s">
        <v>113</v>
      </c>
      <c r="D51" s="174" t="s">
        <v>54</v>
      </c>
      <c r="E51" s="175">
        <v>70</v>
      </c>
      <c r="F51" s="176">
        <v>0.81699999999999995</v>
      </c>
      <c r="G51" s="175">
        <v>69.900000000000006</v>
      </c>
      <c r="H51" s="176">
        <v>0.8</v>
      </c>
      <c r="I51" s="177">
        <v>69.5</v>
      </c>
      <c r="J51" s="178">
        <v>0.65300000000000002</v>
      </c>
      <c r="K51" s="84"/>
      <c r="L51" s="179">
        <f>IF(J51=0,"Waduk Kosong",)</f>
        <v>0</v>
      </c>
      <c r="M51" s="61"/>
      <c r="AB51" s="167"/>
      <c r="AC51" s="168"/>
      <c r="AD51" s="168"/>
      <c r="AE51" s="168"/>
      <c r="AF51" s="168"/>
      <c r="AG51" s="168"/>
      <c r="AH51" s="168"/>
      <c r="AI51" s="168"/>
      <c r="AJ51" s="168"/>
      <c r="AK51" s="168"/>
      <c r="AL51" s="168"/>
      <c r="AM51" s="168"/>
      <c r="AN51" s="168"/>
      <c r="AO51" s="164"/>
      <c r="AP51" s="101"/>
      <c r="AQ51" s="152" t="s">
        <v>114</v>
      </c>
      <c r="AR51" s="152">
        <f t="shared" ref="AR51:BC51" si="15">COUNT(AC7:AC21)</f>
        <v>15</v>
      </c>
      <c r="AS51" s="152">
        <f t="shared" si="15"/>
        <v>15</v>
      </c>
      <c r="AT51" s="152">
        <f t="shared" si="15"/>
        <v>15</v>
      </c>
      <c r="AU51" s="152">
        <f t="shared" si="15"/>
        <v>15</v>
      </c>
      <c r="AV51" s="152">
        <f t="shared" si="15"/>
        <v>15</v>
      </c>
      <c r="AW51" s="152">
        <f t="shared" si="15"/>
        <v>15</v>
      </c>
      <c r="AX51" s="152">
        <f t="shared" si="15"/>
        <v>15</v>
      </c>
      <c r="AY51" s="152">
        <f t="shared" si="15"/>
        <v>15</v>
      </c>
      <c r="AZ51" s="152">
        <f t="shared" si="15"/>
        <v>15</v>
      </c>
      <c r="BA51" s="152">
        <f t="shared" si="15"/>
        <v>15</v>
      </c>
      <c r="BB51" s="152">
        <f t="shared" si="15"/>
        <v>15</v>
      </c>
      <c r="BC51" s="152">
        <f t="shared" si="15"/>
        <v>15</v>
      </c>
      <c r="BD51"/>
      <c r="BE51"/>
    </row>
    <row r="52" spans="2:57" ht="27" customHeight="1" thickBot="1" x14ac:dyDescent="0.25">
      <c r="B52" s="180"/>
      <c r="C52" s="181" t="s">
        <v>115</v>
      </c>
      <c r="D52" s="181"/>
      <c r="E52" s="182"/>
      <c r="F52" s="183">
        <f>SUM(F11:F51)</f>
        <v>1806.642478</v>
      </c>
      <c r="G52" s="182"/>
      <c r="H52" s="183">
        <f>SUM(H11:H51)</f>
        <v>1156.5055609999999</v>
      </c>
      <c r="I52" s="182"/>
      <c r="J52" s="184">
        <f>SUM(J11:J51)</f>
        <v>1211.8284939910286</v>
      </c>
      <c r="K52" s="185"/>
      <c r="L52" s="186"/>
      <c r="M52" s="61"/>
      <c r="AB52" s="167"/>
      <c r="AC52" s="168"/>
      <c r="AD52" s="168"/>
      <c r="AE52" s="168"/>
      <c r="AF52" s="168"/>
      <c r="AG52" s="168"/>
      <c r="AH52" s="168"/>
      <c r="AI52" s="168"/>
      <c r="AJ52" s="168"/>
      <c r="AK52" s="168"/>
      <c r="AL52" s="168"/>
      <c r="AM52" s="168"/>
      <c r="AN52" s="168"/>
      <c r="AO52" s="164"/>
      <c r="AP52" s="187">
        <f>COUNT(AC42:AN42)</f>
        <v>12</v>
      </c>
      <c r="AQ52" t="s">
        <v>116</v>
      </c>
      <c r="AR52">
        <f t="shared" ref="AR52:BC52" si="16">AR50-AR51</f>
        <v>0</v>
      </c>
      <c r="AS52">
        <f t="shared" si="16"/>
        <v>0</v>
      </c>
      <c r="AT52">
        <f t="shared" si="16"/>
        <v>0</v>
      </c>
      <c r="AU52">
        <f t="shared" si="16"/>
        <v>0</v>
      </c>
      <c r="AV52">
        <f t="shared" si="16"/>
        <v>0</v>
      </c>
      <c r="AW52">
        <f t="shared" si="16"/>
        <v>0</v>
      </c>
      <c r="AX52">
        <f t="shared" si="16"/>
        <v>0</v>
      </c>
      <c r="AY52">
        <f t="shared" si="16"/>
        <v>0</v>
      </c>
      <c r="AZ52">
        <f t="shared" si="16"/>
        <v>0</v>
      </c>
      <c r="BA52">
        <f t="shared" si="16"/>
        <v>0</v>
      </c>
      <c r="BB52">
        <f t="shared" si="16"/>
        <v>0</v>
      </c>
      <c r="BC52">
        <f t="shared" si="16"/>
        <v>0</v>
      </c>
      <c r="BD52"/>
      <c r="BE52"/>
    </row>
    <row r="53" spans="2:57" ht="27" customHeight="1" thickBot="1" x14ac:dyDescent="0.25">
      <c r="B53" s="188" t="s">
        <v>117</v>
      </c>
      <c r="C53" s="189" t="s">
        <v>118</v>
      </c>
      <c r="D53" s="189"/>
      <c r="E53" s="190"/>
      <c r="F53" s="191"/>
      <c r="G53" s="192"/>
      <c r="H53" s="193">
        <v>1</v>
      </c>
      <c r="I53" s="190"/>
      <c r="J53" s="194">
        <f>IFERROR(+J52/H52,0)</f>
        <v>1.04783628791477</v>
      </c>
      <c r="K53" s="195"/>
      <c r="L53" s="196"/>
      <c r="M53" s="61"/>
      <c r="AB53" s="167"/>
      <c r="AC53" s="168"/>
      <c r="AD53" s="168"/>
      <c r="AE53" s="168"/>
      <c r="AF53" s="168"/>
      <c r="AG53" s="168"/>
      <c r="AH53" s="168"/>
      <c r="AI53" s="168"/>
      <c r="AJ53" s="168"/>
      <c r="AK53" s="168"/>
      <c r="AL53" s="168"/>
      <c r="AM53" s="168"/>
      <c r="AN53" s="168"/>
      <c r="AO53" s="164"/>
      <c r="AP53" s="187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</row>
    <row r="54" spans="2:57" ht="27" customHeight="1" thickBot="1" x14ac:dyDescent="0.35">
      <c r="B54" s="197"/>
      <c r="C54" s="198" t="s">
        <v>119</v>
      </c>
      <c r="D54" s="198"/>
      <c r="E54" s="199">
        <f>'[1]RINCI 1'!E18</f>
        <v>1726.8225980000002</v>
      </c>
      <c r="F54" s="200">
        <v>1</v>
      </c>
      <c r="G54" s="200">
        <f>+H52/F52*100%</f>
        <v>0.64014079989986816</v>
      </c>
      <c r="H54" s="200"/>
      <c r="I54" s="201">
        <f>+J52/F52</f>
        <v>0.67076275950986941</v>
      </c>
      <c r="J54" s="201"/>
      <c r="K54" s="202"/>
      <c r="L54" s="202"/>
      <c r="M54" s="61"/>
      <c r="AB54" s="167"/>
      <c r="AC54" s="168"/>
      <c r="AD54" s="168"/>
      <c r="AE54" s="168"/>
      <c r="AF54" s="168"/>
      <c r="AG54" s="168"/>
      <c r="AH54" s="168"/>
      <c r="AI54" s="168"/>
      <c r="AJ54" s="168"/>
      <c r="AK54" s="168"/>
      <c r="AL54" s="168"/>
      <c r="AM54" s="168"/>
      <c r="AN54" s="168"/>
      <c r="AO54" s="164"/>
      <c r="AP54" s="187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</row>
    <row r="55" spans="2:57" ht="27" customHeight="1" thickBot="1" x14ac:dyDescent="0.25">
      <c r="B55" s="197"/>
      <c r="C55" s="198" t="s">
        <v>120</v>
      </c>
      <c r="D55" s="198"/>
      <c r="E55" s="203">
        <f>F52-E54</f>
        <v>79.819879999999785</v>
      </c>
      <c r="F55" s="200"/>
      <c r="G55" s="200"/>
      <c r="H55" s="200"/>
      <c r="I55" s="201"/>
      <c r="J55" s="201"/>
      <c r="K55" s="202"/>
      <c r="L55" s="202"/>
      <c r="M55" s="204"/>
      <c r="AB55" s="167"/>
      <c r="AC55" s="168"/>
      <c r="AD55" s="168"/>
      <c r="AE55" s="168"/>
      <c r="AF55" s="168"/>
      <c r="AG55" s="168"/>
      <c r="AH55" s="168"/>
      <c r="AI55" s="168"/>
      <c r="AJ55" s="168"/>
      <c r="AK55" s="168"/>
      <c r="AL55" s="168"/>
      <c r="AM55" s="168"/>
      <c r="AN55" s="168"/>
      <c r="AO55" s="164"/>
      <c r="AP55" s="187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</row>
    <row r="56" spans="2:57" ht="27" customHeight="1" thickBot="1" x14ac:dyDescent="0.25">
      <c r="B56" s="104"/>
      <c r="C56" s="104"/>
      <c r="D56" s="205"/>
      <c r="E56" s="104"/>
      <c r="F56" s="104"/>
      <c r="G56" s="206"/>
      <c r="H56" s="207"/>
      <c r="I56" s="104"/>
      <c r="J56" s="208"/>
      <c r="K56" s="208"/>
      <c r="L56" s="208"/>
      <c r="M56" s="209"/>
      <c r="AB56" s="167"/>
      <c r="AC56" s="168"/>
      <c r="AD56" s="168"/>
      <c r="AE56" s="168"/>
      <c r="AF56" s="168"/>
      <c r="AG56" s="168"/>
      <c r="AH56" s="168"/>
      <c r="AI56" s="168"/>
      <c r="AJ56" s="168"/>
      <c r="AK56" s="168"/>
      <c r="AL56" s="168"/>
      <c r="AM56" s="168"/>
      <c r="AN56" s="168"/>
      <c r="AO56" s="164"/>
      <c r="AP56" s="187"/>
      <c r="AQ56" s="172" t="s">
        <v>121</v>
      </c>
      <c r="AR56">
        <v>16</v>
      </c>
      <c r="AS56">
        <v>13</v>
      </c>
      <c r="AT56">
        <v>16</v>
      </c>
      <c r="AU56">
        <v>15</v>
      </c>
      <c r="AV56">
        <v>16</v>
      </c>
      <c r="AW56">
        <v>15</v>
      </c>
      <c r="AX56">
        <v>16</v>
      </c>
      <c r="AY56">
        <v>16</v>
      </c>
      <c r="AZ56">
        <v>15</v>
      </c>
      <c r="BA56">
        <v>16</v>
      </c>
      <c r="BB56">
        <v>15</v>
      </c>
      <c r="BC56">
        <v>16</v>
      </c>
      <c r="BD56"/>
      <c r="BE56"/>
    </row>
    <row r="57" spans="2:57" ht="27" customHeight="1" thickBot="1" x14ac:dyDescent="0.25">
      <c r="B57" s="28"/>
      <c r="C57" s="210"/>
      <c r="D57" s="210"/>
      <c r="E57" s="210"/>
      <c r="F57" s="211">
        <v>28</v>
      </c>
      <c r="G57" s="31" t="s">
        <v>19</v>
      </c>
      <c r="H57" s="30">
        <v>2020</v>
      </c>
      <c r="I57" s="210"/>
      <c r="J57" s="210"/>
      <c r="K57" s="212"/>
      <c r="L57" s="213"/>
      <c r="M57" s="209"/>
      <c r="Y57" s="3" t="s">
        <v>122</v>
      </c>
      <c r="AB57" s="167"/>
      <c r="AC57" s="168"/>
      <c r="AD57" s="168"/>
      <c r="AE57" s="168"/>
      <c r="AF57" s="168"/>
      <c r="AG57" s="168"/>
      <c r="AH57" s="168"/>
      <c r="AI57" s="168"/>
      <c r="AJ57" s="168"/>
      <c r="AK57" s="168"/>
      <c r="AL57" s="168"/>
      <c r="AM57" s="168"/>
      <c r="AN57" s="168"/>
      <c r="AO57" s="164"/>
      <c r="AP57" s="187">
        <f>COUNT(AC44:AN44)</f>
        <v>12</v>
      </c>
      <c r="AQ57" s="152" t="s">
        <v>114</v>
      </c>
      <c r="AR57" s="152">
        <f t="shared" ref="AR57:BC57" si="17">COUNT(AC22:AC37)</f>
        <v>16</v>
      </c>
      <c r="AS57" s="152">
        <f t="shared" si="17"/>
        <v>14</v>
      </c>
      <c r="AT57" s="152">
        <f t="shared" si="17"/>
        <v>16</v>
      </c>
      <c r="AU57" s="152">
        <f t="shared" si="17"/>
        <v>15</v>
      </c>
      <c r="AV57" s="152">
        <f t="shared" si="17"/>
        <v>16</v>
      </c>
      <c r="AW57" s="152">
        <f t="shared" si="17"/>
        <v>15</v>
      </c>
      <c r="AX57" s="152">
        <f t="shared" si="17"/>
        <v>16</v>
      </c>
      <c r="AY57" s="152">
        <f t="shared" si="17"/>
        <v>16</v>
      </c>
      <c r="AZ57" s="152">
        <f t="shared" si="17"/>
        <v>15</v>
      </c>
      <c r="BA57" s="152">
        <f t="shared" si="17"/>
        <v>16</v>
      </c>
      <c r="BB57" s="152">
        <f t="shared" si="17"/>
        <v>15</v>
      </c>
      <c r="BC57" s="152">
        <f t="shared" si="17"/>
        <v>16</v>
      </c>
      <c r="BD57"/>
      <c r="BE57"/>
    </row>
    <row r="58" spans="2:57" ht="27" customHeight="1" x14ac:dyDescent="0.2">
      <c r="B58" s="214" t="s">
        <v>20</v>
      </c>
      <c r="C58" s="215" t="s">
        <v>21</v>
      </c>
      <c r="D58" s="215" t="s">
        <v>22</v>
      </c>
      <c r="E58" s="216" t="s">
        <v>23</v>
      </c>
      <c r="F58" s="217"/>
      <c r="G58" s="216" t="s">
        <v>24</v>
      </c>
      <c r="H58" s="217"/>
      <c r="I58" s="216" t="s">
        <v>25</v>
      </c>
      <c r="J58" s="217"/>
      <c r="K58" s="218" t="s">
        <v>123</v>
      </c>
      <c r="L58" s="2"/>
      <c r="M58" s="209"/>
      <c r="AB58" s="167"/>
      <c r="AC58" s="168"/>
      <c r="AD58" s="168"/>
      <c r="AE58" s="168"/>
      <c r="AF58" s="168"/>
      <c r="AG58" s="168"/>
      <c r="AH58" s="168"/>
      <c r="AI58" s="168"/>
      <c r="AJ58" s="168"/>
      <c r="AK58" s="168"/>
      <c r="AL58" s="168"/>
      <c r="AM58" s="168"/>
      <c r="AN58" s="168"/>
      <c r="AO58" s="164"/>
      <c r="AP58" s="101"/>
      <c r="AQ58" t="s">
        <v>116</v>
      </c>
      <c r="AR58">
        <f t="shared" ref="AR58:BC58" si="18">AR56-AR57</f>
        <v>0</v>
      </c>
      <c r="AS58">
        <f t="shared" si="18"/>
        <v>-1</v>
      </c>
      <c r="AT58">
        <f t="shared" si="18"/>
        <v>0</v>
      </c>
      <c r="AU58">
        <f t="shared" si="18"/>
        <v>0</v>
      </c>
      <c r="AV58">
        <f t="shared" si="18"/>
        <v>0</v>
      </c>
      <c r="AW58">
        <f t="shared" si="18"/>
        <v>0</v>
      </c>
      <c r="AX58">
        <f t="shared" si="18"/>
        <v>0</v>
      </c>
      <c r="AY58">
        <f t="shared" si="18"/>
        <v>0</v>
      </c>
      <c r="AZ58">
        <f t="shared" si="18"/>
        <v>0</v>
      </c>
      <c r="BA58">
        <f t="shared" si="18"/>
        <v>0</v>
      </c>
      <c r="BB58">
        <f t="shared" si="18"/>
        <v>0</v>
      </c>
      <c r="BC58">
        <f t="shared" si="18"/>
        <v>0</v>
      </c>
      <c r="BD58"/>
      <c r="BE58"/>
    </row>
    <row r="59" spans="2:57" ht="27" customHeight="1" x14ac:dyDescent="0.2">
      <c r="B59" s="219"/>
      <c r="C59" s="220"/>
      <c r="D59" s="220"/>
      <c r="E59" s="221" t="s">
        <v>28</v>
      </c>
      <c r="F59" s="221" t="s">
        <v>29</v>
      </c>
      <c r="G59" s="222" t="s">
        <v>28</v>
      </c>
      <c r="H59" s="221" t="s">
        <v>29</v>
      </c>
      <c r="I59" s="222" t="s">
        <v>28</v>
      </c>
      <c r="J59" s="221" t="s">
        <v>29</v>
      </c>
      <c r="K59" s="223"/>
      <c r="L59" s="2"/>
      <c r="M59" s="209"/>
      <c r="AB59" s="167"/>
      <c r="AC59" s="168"/>
      <c r="AD59" s="168"/>
      <c r="AE59" s="168"/>
      <c r="AF59" s="168"/>
      <c r="AG59" s="168"/>
      <c r="AH59" s="168"/>
      <c r="AI59" s="168"/>
      <c r="AJ59" s="168"/>
      <c r="AK59" s="168"/>
      <c r="AL59" s="168"/>
      <c r="AM59" s="168"/>
      <c r="AN59" s="168"/>
      <c r="AO59" s="164"/>
      <c r="AP59" s="101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</row>
    <row r="60" spans="2:57" ht="27" customHeight="1" thickBot="1" x14ac:dyDescent="0.25">
      <c r="B60" s="224"/>
      <c r="C60" s="225"/>
      <c r="D60" s="225"/>
      <c r="E60" s="226" t="s">
        <v>30</v>
      </c>
      <c r="F60" s="226" t="s">
        <v>124</v>
      </c>
      <c r="G60" s="227" t="s">
        <v>30</v>
      </c>
      <c r="H60" s="226" t="s">
        <v>124</v>
      </c>
      <c r="I60" s="227" t="s">
        <v>30</v>
      </c>
      <c r="J60" s="226" t="s">
        <v>124</v>
      </c>
      <c r="K60" s="228"/>
      <c r="L60" s="2"/>
      <c r="M60" s="209"/>
      <c r="AB60" s="167"/>
      <c r="AC60" s="168"/>
      <c r="AD60" s="168"/>
      <c r="AE60" s="168"/>
      <c r="AF60" s="168"/>
      <c r="AG60" s="168"/>
      <c r="AH60" s="168"/>
      <c r="AI60" s="168"/>
      <c r="AJ60" s="168"/>
      <c r="AK60" s="168"/>
      <c r="AL60" s="168"/>
      <c r="AM60" s="168"/>
      <c r="AN60" s="168"/>
      <c r="AO60" s="164"/>
      <c r="AP60" s="101"/>
      <c r="AQ60"/>
      <c r="AR60" s="229" t="s">
        <v>125</v>
      </c>
      <c r="AS60" s="230"/>
      <c r="AT60" s="231">
        <f>SUM(AC45:AN45)+SUM(AC43:AN43)</f>
        <v>0</v>
      </c>
      <c r="AU60" s="232" t="s">
        <v>126</v>
      </c>
      <c r="AV60"/>
      <c r="AW60"/>
      <c r="AX60"/>
      <c r="AY60"/>
      <c r="AZ60"/>
      <c r="BA60"/>
      <c r="BB60"/>
      <c r="BC60"/>
      <c r="BD60"/>
      <c r="BE60"/>
    </row>
    <row r="61" spans="2:57" ht="27" customHeight="1" thickBot="1" x14ac:dyDescent="0.25">
      <c r="B61" s="180">
        <v>1</v>
      </c>
      <c r="C61" s="233">
        <v>2</v>
      </c>
      <c r="D61" s="233">
        <v>3</v>
      </c>
      <c r="E61" s="233">
        <v>4</v>
      </c>
      <c r="F61" s="233">
        <v>5</v>
      </c>
      <c r="G61" s="233">
        <v>6</v>
      </c>
      <c r="H61" s="233">
        <v>7</v>
      </c>
      <c r="I61" s="233">
        <v>8</v>
      </c>
      <c r="J61" s="233">
        <v>9</v>
      </c>
      <c r="K61" s="234">
        <v>10</v>
      </c>
      <c r="L61" s="2"/>
      <c r="M61" s="61"/>
      <c r="AB61" s="167"/>
      <c r="AC61" s="168"/>
      <c r="AD61" s="168"/>
      <c r="AE61" s="168"/>
      <c r="AF61" s="168"/>
      <c r="AG61" s="168"/>
      <c r="AH61" s="168"/>
      <c r="AI61" s="168"/>
      <c r="AJ61" s="168"/>
      <c r="AK61" s="168"/>
      <c r="AL61" s="168"/>
      <c r="AM61" s="168"/>
      <c r="AN61" s="168"/>
      <c r="AO61" s="164"/>
      <c r="AP61" s="10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</row>
    <row r="62" spans="2:57" ht="27" customHeight="1" thickBot="1" x14ac:dyDescent="0.25">
      <c r="B62" s="78">
        <v>1</v>
      </c>
      <c r="C62" s="235" t="s">
        <v>32</v>
      </c>
      <c r="D62" s="235" t="s">
        <v>33</v>
      </c>
      <c r="E62" s="236">
        <v>55.77</v>
      </c>
      <c r="F62" s="237">
        <v>31.144597999999998</v>
      </c>
      <c r="G62" s="238">
        <v>53.24</v>
      </c>
      <c r="H62" s="238">
        <v>18.036000000000001</v>
      </c>
      <c r="I62" s="238">
        <v>54.86</v>
      </c>
      <c r="J62" s="239">
        <v>26.012955000000002</v>
      </c>
      <c r="K62" s="240" t="str">
        <f>IF(I62&gt;E62,"Limpas","")</f>
        <v/>
      </c>
      <c r="L62" s="160"/>
      <c r="M62" s="61"/>
      <c r="AB62" s="37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9"/>
      <c r="AP62" s="101"/>
      <c r="AQ62"/>
      <c r="AR62" t="s">
        <v>127</v>
      </c>
      <c r="AS62"/>
      <c r="AT62"/>
      <c r="AU62"/>
      <c r="AV62"/>
      <c r="AW62"/>
      <c r="AX62" t="e">
        <f>+#REF!</f>
        <v>#REF!</v>
      </c>
      <c r="AY62" t="s">
        <v>128</v>
      </c>
      <c r="AZ62"/>
      <c r="BA62"/>
      <c r="BB62"/>
      <c r="BC62"/>
      <c r="BD62"/>
      <c r="BE62"/>
    </row>
    <row r="63" spans="2:57" ht="27" customHeight="1" x14ac:dyDescent="0.2">
      <c r="B63" s="86">
        <v>2</v>
      </c>
      <c r="C63" s="241" t="s">
        <v>35</v>
      </c>
      <c r="D63" s="241" t="s">
        <v>33</v>
      </c>
      <c r="E63" s="242">
        <v>339.5</v>
      </c>
      <c r="F63" s="243">
        <v>7.77</v>
      </c>
      <c r="G63" s="244">
        <v>338.77</v>
      </c>
      <c r="H63" s="245">
        <v>7.157</v>
      </c>
      <c r="I63" s="244">
        <v>339.37</v>
      </c>
      <c r="J63" s="246">
        <v>7.6624999999999996</v>
      </c>
      <c r="K63" s="240"/>
      <c r="L63" s="247"/>
      <c r="M63" s="248"/>
      <c r="N63" s="61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 s="101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</row>
    <row r="64" spans="2:57" ht="27" customHeight="1" x14ac:dyDescent="0.2">
      <c r="B64" s="86">
        <f t="shared" ref="B64:B98" si="19">+B63+1</f>
        <v>3</v>
      </c>
      <c r="C64" s="241" t="s">
        <v>37</v>
      </c>
      <c r="D64" s="241" t="s">
        <v>38</v>
      </c>
      <c r="E64" s="236">
        <v>77.5</v>
      </c>
      <c r="F64" s="237">
        <v>49.02</v>
      </c>
      <c r="G64" s="244">
        <v>73.650000000000006</v>
      </c>
      <c r="H64" s="245">
        <v>27.367000000000001</v>
      </c>
      <c r="I64" s="244">
        <v>76.41</v>
      </c>
      <c r="J64" s="246">
        <v>42.188721000000001</v>
      </c>
      <c r="K64" s="240" t="str">
        <f>IF(I64&gt;E64,"Limpas","")</f>
        <v/>
      </c>
      <c r="L64" s="247"/>
      <c r="M64" s="249"/>
      <c r="N64" s="61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 s="101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</row>
    <row r="65" spans="2:57" ht="27" customHeight="1" x14ac:dyDescent="0.2">
      <c r="B65" s="86">
        <f t="shared" si="19"/>
        <v>4</v>
      </c>
      <c r="C65" s="241" t="s">
        <v>39</v>
      </c>
      <c r="D65" s="241" t="s">
        <v>40</v>
      </c>
      <c r="E65" s="236">
        <v>463.3</v>
      </c>
      <c r="F65" s="237">
        <v>49.9</v>
      </c>
      <c r="G65" s="250">
        <v>462.22</v>
      </c>
      <c r="H65" s="250">
        <v>27.992000000000001</v>
      </c>
      <c r="I65" s="251">
        <v>462.54</v>
      </c>
      <c r="J65" s="246">
        <v>38.567</v>
      </c>
      <c r="K65" s="240" t="str">
        <f>IF(I65&gt;E65,"Limpas","")</f>
        <v/>
      </c>
      <c r="L65" s="247"/>
      <c r="M65" s="252"/>
      <c r="N65" s="61"/>
      <c r="AB65" s="253" t="s">
        <v>129</v>
      </c>
      <c r="AC65"/>
      <c r="AD65"/>
      <c r="AE65"/>
      <c r="AF65"/>
      <c r="AG65"/>
      <c r="AH65"/>
      <c r="AI65"/>
      <c r="AJ65"/>
      <c r="AK65"/>
      <c r="AL65"/>
      <c r="AM65"/>
      <c r="AN65"/>
      <c r="AO65"/>
      <c r="AP65" s="101"/>
      <c r="AQ65" s="254">
        <f>DATE(AC3,1,1)</f>
        <v>1</v>
      </c>
      <c r="AR65">
        <f t="shared" ref="AR65:AR95" si="20">IF(AC7="tad","tad",AC7)</f>
        <v>338.45</v>
      </c>
      <c r="AS65">
        <f t="shared" ref="AS65:AS131" si="21">IF(COUNT(AQ65:AR65)=2,0,-AP$49/500)</f>
        <v>0</v>
      </c>
      <c r="AT65"/>
      <c r="AU65"/>
      <c r="AV65"/>
      <c r="AW65"/>
      <c r="AX65"/>
      <c r="AY65"/>
      <c r="AZ65"/>
      <c r="BA65"/>
      <c r="BB65"/>
      <c r="BC65"/>
      <c r="BD65"/>
      <c r="BE65"/>
    </row>
    <row r="66" spans="2:57" ht="27" customHeight="1" x14ac:dyDescent="0.25">
      <c r="B66" s="86">
        <f t="shared" si="19"/>
        <v>5</v>
      </c>
      <c r="C66" s="241" t="s">
        <v>42</v>
      </c>
      <c r="D66" s="241" t="s">
        <v>43</v>
      </c>
      <c r="E66" s="236">
        <v>207</v>
      </c>
      <c r="F66" s="237">
        <v>9.5030000000000001</v>
      </c>
      <c r="G66" s="244">
        <v>197.74</v>
      </c>
      <c r="H66" s="255">
        <v>2.14</v>
      </c>
      <c r="I66" s="256">
        <v>204.24</v>
      </c>
      <c r="J66" s="239">
        <v>6.4980000000000002</v>
      </c>
      <c r="K66" s="240"/>
      <c r="L66" s="257"/>
      <c r="N66" s="61"/>
      <c r="AB66"/>
      <c r="AC66" t="s">
        <v>130</v>
      </c>
      <c r="AD66"/>
      <c r="AE66"/>
      <c r="AF66"/>
      <c r="AG66"/>
      <c r="AH66"/>
      <c r="AI66"/>
      <c r="AJ66"/>
      <c r="AK66"/>
      <c r="AL66"/>
      <c r="AM66" s="258" t="e">
        <f>+#REF!&amp;"  hari"</f>
        <v>#REF!</v>
      </c>
      <c r="AN66"/>
      <c r="AO66"/>
      <c r="AP66" s="101"/>
      <c r="AQ66" s="254">
        <f t="shared" ref="AQ66:AQ126" si="22">AQ65+1</f>
        <v>2</v>
      </c>
      <c r="AR66">
        <f t="shared" si="20"/>
        <v>347.35</v>
      </c>
      <c r="AS66">
        <f t="shared" si="21"/>
        <v>0</v>
      </c>
      <c r="AT66"/>
      <c r="AU66"/>
      <c r="AV66"/>
      <c r="AW66"/>
      <c r="AX66"/>
      <c r="AY66"/>
      <c r="AZ66"/>
      <c r="BA66"/>
      <c r="BB66"/>
      <c r="BC66"/>
      <c r="BD66"/>
      <c r="BE66"/>
    </row>
    <row r="67" spans="2:57" ht="27" customHeight="1" x14ac:dyDescent="0.25">
      <c r="B67" s="86">
        <f t="shared" si="19"/>
        <v>6</v>
      </c>
      <c r="C67" s="241" t="s">
        <v>45</v>
      </c>
      <c r="D67" s="241" t="s">
        <v>43</v>
      </c>
      <c r="E67" s="236">
        <v>320</v>
      </c>
      <c r="F67" s="237">
        <v>5.1509999999999998</v>
      </c>
      <c r="G67" s="244">
        <v>308.7</v>
      </c>
      <c r="H67" s="255">
        <v>0.84</v>
      </c>
      <c r="I67" s="256">
        <v>316.7</v>
      </c>
      <c r="J67" s="239">
        <v>3.6539999999999999</v>
      </c>
      <c r="K67" s="240" t="str">
        <f>IF(I67&gt;E67,"Limpas","")</f>
        <v/>
      </c>
      <c r="L67" s="257"/>
      <c r="N67" s="61"/>
      <c r="AB67"/>
      <c r="AC67" t="s">
        <v>131</v>
      </c>
      <c r="AD67"/>
      <c r="AE67"/>
      <c r="AF67"/>
      <c r="AG67"/>
      <c r="AH67"/>
      <c r="AI67"/>
      <c r="AJ67"/>
      <c r="AK67"/>
      <c r="AL67"/>
      <c r="AM67"/>
      <c r="AN67"/>
      <c r="AO67"/>
      <c r="AP67" s="101"/>
      <c r="AQ67" s="254">
        <f t="shared" si="22"/>
        <v>3</v>
      </c>
      <c r="AR67">
        <f t="shared" si="20"/>
        <v>375.14</v>
      </c>
      <c r="AS67">
        <f t="shared" si="21"/>
        <v>0</v>
      </c>
      <c r="AT67"/>
      <c r="AU67"/>
      <c r="AV67"/>
      <c r="AW67"/>
      <c r="AX67"/>
      <c r="AY67"/>
      <c r="AZ67"/>
      <c r="BA67"/>
      <c r="BB67"/>
      <c r="BC67"/>
      <c r="BD67"/>
      <c r="BE67"/>
    </row>
    <row r="68" spans="2:57" ht="27" customHeight="1" x14ac:dyDescent="0.25">
      <c r="B68" s="86">
        <f t="shared" si="19"/>
        <v>7</v>
      </c>
      <c r="C68" s="241" t="s">
        <v>46</v>
      </c>
      <c r="D68" s="241" t="s">
        <v>47</v>
      </c>
      <c r="E68" s="236">
        <v>90</v>
      </c>
      <c r="F68" s="237">
        <v>689.09100000000001</v>
      </c>
      <c r="G68" s="244">
        <v>78.88</v>
      </c>
      <c r="H68" s="244">
        <v>258.74799999999999</v>
      </c>
      <c r="I68" s="256">
        <v>82.77</v>
      </c>
      <c r="J68" s="246">
        <v>377.94639196652014</v>
      </c>
      <c r="K68" s="240" t="str">
        <f>IF(I68&gt;E68,"Limpas","")</f>
        <v/>
      </c>
      <c r="L68" s="257"/>
      <c r="N68" s="61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 s="101"/>
      <c r="AQ68" s="254">
        <f t="shared" si="22"/>
        <v>4</v>
      </c>
      <c r="AR68">
        <f t="shared" si="20"/>
        <v>385.98</v>
      </c>
      <c r="AS68">
        <f t="shared" si="21"/>
        <v>0</v>
      </c>
      <c r="AT68"/>
      <c r="AU68"/>
      <c r="AV68"/>
      <c r="AW68"/>
      <c r="AX68"/>
      <c r="AY68"/>
      <c r="AZ68"/>
      <c r="BA68"/>
      <c r="BB68"/>
      <c r="BC68"/>
      <c r="BD68"/>
      <c r="BE68"/>
    </row>
    <row r="69" spans="2:57" ht="27" customHeight="1" x14ac:dyDescent="0.2">
      <c r="B69" s="86">
        <f t="shared" si="19"/>
        <v>8</v>
      </c>
      <c r="C69" s="241" t="s">
        <v>49</v>
      </c>
      <c r="D69" s="241" t="s">
        <v>50</v>
      </c>
      <c r="E69" s="236">
        <v>120.5</v>
      </c>
      <c r="F69" s="237">
        <v>2.0920000000000001</v>
      </c>
      <c r="G69" s="244">
        <v>115.4</v>
      </c>
      <c r="H69" s="245">
        <v>0.39</v>
      </c>
      <c r="I69" s="259">
        <v>116.57</v>
      </c>
      <c r="J69" s="239">
        <v>0.45800000000000002</v>
      </c>
      <c r="K69" s="240" t="str">
        <f>IF(I69&gt;E69,"Limpas","")</f>
        <v/>
      </c>
      <c r="L69" s="257"/>
      <c r="N69" s="61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 s="101"/>
      <c r="AQ69" s="254">
        <f t="shared" si="22"/>
        <v>5</v>
      </c>
      <c r="AR69">
        <f t="shared" si="20"/>
        <v>402.33</v>
      </c>
      <c r="AS69">
        <f t="shared" si="21"/>
        <v>0</v>
      </c>
      <c r="AT69"/>
      <c r="AU69"/>
      <c r="AV69"/>
      <c r="AW69"/>
      <c r="AX69"/>
      <c r="AY69"/>
      <c r="AZ69"/>
      <c r="BA69"/>
      <c r="BB69"/>
      <c r="BC69"/>
      <c r="BD69"/>
      <c r="BE69"/>
    </row>
    <row r="70" spans="2:57" ht="27" customHeight="1" x14ac:dyDescent="0.25">
      <c r="B70" s="86">
        <f t="shared" si="19"/>
        <v>9</v>
      </c>
      <c r="C70" s="241" t="s">
        <v>52</v>
      </c>
      <c r="D70" s="241" t="s">
        <v>50</v>
      </c>
      <c r="E70" s="236">
        <v>120.8</v>
      </c>
      <c r="F70" s="237">
        <v>2.3530000000000002</v>
      </c>
      <c r="G70" s="244">
        <v>115.901</v>
      </c>
      <c r="H70" s="245">
        <v>0.42</v>
      </c>
      <c r="I70" s="256">
        <v>117.19</v>
      </c>
      <c r="J70" s="239">
        <v>0.501</v>
      </c>
      <c r="K70" s="240" t="str">
        <f>IF(I70&gt;E70,"Limpas","")</f>
        <v/>
      </c>
      <c r="L70" s="257"/>
      <c r="N70" s="61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 s="101"/>
      <c r="AQ70" s="254">
        <f t="shared" si="22"/>
        <v>6</v>
      </c>
      <c r="AR70">
        <f t="shared" si="20"/>
        <v>413.63</v>
      </c>
      <c r="AS70">
        <f t="shared" si="21"/>
        <v>0</v>
      </c>
      <c r="AT70"/>
      <c r="AU70"/>
      <c r="AV70"/>
      <c r="AW70"/>
      <c r="AX70"/>
      <c r="AY70"/>
      <c r="AZ70"/>
      <c r="BA70"/>
      <c r="BB70"/>
      <c r="BC70"/>
      <c r="BD70"/>
      <c r="BE70"/>
    </row>
    <row r="71" spans="2:57" ht="27" customHeight="1" x14ac:dyDescent="0.25">
      <c r="B71" s="86">
        <f t="shared" si="19"/>
        <v>10</v>
      </c>
      <c r="C71" s="241" t="s">
        <v>53</v>
      </c>
      <c r="D71" s="241" t="s">
        <v>54</v>
      </c>
      <c r="E71" s="236">
        <v>46.5</v>
      </c>
      <c r="F71" s="236">
        <v>4.5999999999999996</v>
      </c>
      <c r="G71" s="244">
        <v>38.450000000000003</v>
      </c>
      <c r="H71" s="244">
        <v>0.41</v>
      </c>
      <c r="I71" s="256">
        <v>40.49</v>
      </c>
      <c r="J71" s="239">
        <v>0.68200000000000005</v>
      </c>
      <c r="K71" s="240" t="str">
        <f>IF(I71&gt;E71,"Limpas","")</f>
        <v/>
      </c>
      <c r="L71" s="260"/>
      <c r="N71" s="6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 s="101"/>
      <c r="AQ71" s="254">
        <f t="shared" si="22"/>
        <v>7</v>
      </c>
      <c r="AR71">
        <f t="shared" si="20"/>
        <v>408.34</v>
      </c>
      <c r="AS71">
        <f t="shared" si="21"/>
        <v>0</v>
      </c>
      <c r="AT71"/>
      <c r="AU71"/>
      <c r="AV71"/>
      <c r="AW71"/>
      <c r="AX71"/>
      <c r="AY71"/>
      <c r="AZ71"/>
      <c r="BA71"/>
      <c r="BB71"/>
      <c r="BC71"/>
      <c r="BD71"/>
      <c r="BE71"/>
    </row>
    <row r="72" spans="2:57" ht="27" customHeight="1" x14ac:dyDescent="0.25">
      <c r="B72" s="86">
        <f t="shared" si="19"/>
        <v>11</v>
      </c>
      <c r="C72" s="241" t="s">
        <v>56</v>
      </c>
      <c r="D72" s="241" t="s">
        <v>54</v>
      </c>
      <c r="E72" s="236">
        <v>51.5</v>
      </c>
      <c r="F72" s="237">
        <v>2.4159999999999999</v>
      </c>
      <c r="G72" s="244">
        <v>47.39</v>
      </c>
      <c r="H72" s="244">
        <v>1.06</v>
      </c>
      <c r="I72" s="261">
        <v>51.01</v>
      </c>
      <c r="J72" s="239">
        <v>2.3319999999999999</v>
      </c>
      <c r="K72" s="240" t="str">
        <f t="shared" ref="K72:K98" si="23">IF(I72&gt;E72,"Limpas","")</f>
        <v/>
      </c>
      <c r="L72" s="257"/>
      <c r="N72" s="61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 s="101"/>
      <c r="AQ72" s="254">
        <f t="shared" si="22"/>
        <v>8</v>
      </c>
      <c r="AR72">
        <f t="shared" si="20"/>
        <v>411.25</v>
      </c>
      <c r="AS72">
        <f t="shared" si="21"/>
        <v>0</v>
      </c>
      <c r="AT72"/>
      <c r="AU72"/>
      <c r="AV72"/>
      <c r="AW72"/>
      <c r="AX72"/>
      <c r="AY72"/>
      <c r="AZ72"/>
      <c r="BA72"/>
      <c r="BB72"/>
      <c r="BC72"/>
      <c r="BD72"/>
      <c r="BE72"/>
    </row>
    <row r="73" spans="2:57" ht="27" customHeight="1" x14ac:dyDescent="0.25">
      <c r="B73" s="86">
        <f t="shared" si="19"/>
        <v>12</v>
      </c>
      <c r="C73" s="241" t="s">
        <v>58</v>
      </c>
      <c r="D73" s="241" t="s">
        <v>47</v>
      </c>
      <c r="E73" s="236">
        <v>81</v>
      </c>
      <c r="F73" s="237">
        <v>1.093</v>
      </c>
      <c r="G73" s="244">
        <v>76.08</v>
      </c>
      <c r="H73" s="245">
        <v>0.38</v>
      </c>
      <c r="I73" s="256">
        <v>73.22</v>
      </c>
      <c r="J73" s="239">
        <v>0.13700000000000001</v>
      </c>
      <c r="K73" s="240" t="str">
        <f t="shared" si="23"/>
        <v/>
      </c>
      <c r="L73" s="257"/>
      <c r="N73" s="61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 s="101"/>
      <c r="AQ73" s="254">
        <f t="shared" si="22"/>
        <v>9</v>
      </c>
      <c r="AR73">
        <f t="shared" si="20"/>
        <v>446.32</v>
      </c>
      <c r="AS73">
        <f t="shared" si="21"/>
        <v>0</v>
      </c>
      <c r="AT73"/>
      <c r="AU73"/>
      <c r="AV73"/>
      <c r="AW73"/>
      <c r="AX73"/>
      <c r="AY73"/>
      <c r="AZ73"/>
      <c r="BA73"/>
      <c r="BB73"/>
      <c r="BC73"/>
      <c r="BD73"/>
      <c r="BE73"/>
    </row>
    <row r="74" spans="2:57" ht="27" customHeight="1" x14ac:dyDescent="0.25">
      <c r="B74" s="86">
        <f t="shared" si="19"/>
        <v>13</v>
      </c>
      <c r="C74" s="241" t="s">
        <v>59</v>
      </c>
      <c r="D74" s="241" t="s">
        <v>47</v>
      </c>
      <c r="E74" s="236">
        <v>82.8</v>
      </c>
      <c r="F74" s="237">
        <v>0.42899999999999999</v>
      </c>
      <c r="G74" s="244">
        <v>81.319999999999993</v>
      </c>
      <c r="H74" s="245">
        <v>0.22</v>
      </c>
      <c r="I74" s="256">
        <v>78</v>
      </c>
      <c r="J74" s="239">
        <v>0</v>
      </c>
      <c r="K74" s="240" t="str">
        <f t="shared" si="23"/>
        <v/>
      </c>
      <c r="L74" s="257"/>
      <c r="N74" s="61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 s="101"/>
      <c r="AQ74" s="254">
        <f t="shared" si="22"/>
        <v>10</v>
      </c>
      <c r="AR74">
        <f t="shared" si="20"/>
        <v>457.01</v>
      </c>
      <c r="AS74">
        <f t="shared" si="21"/>
        <v>0</v>
      </c>
      <c r="AT74"/>
      <c r="AU74"/>
      <c r="AV74"/>
      <c r="AW74"/>
      <c r="AX74"/>
      <c r="AY74"/>
      <c r="AZ74"/>
      <c r="BA74"/>
      <c r="BB74"/>
      <c r="BC74"/>
      <c r="BD74"/>
      <c r="BE74"/>
    </row>
    <row r="75" spans="2:57" ht="27" customHeight="1" x14ac:dyDescent="0.25">
      <c r="B75" s="86">
        <f t="shared" si="19"/>
        <v>14</v>
      </c>
      <c r="C75" s="241" t="s">
        <v>61</v>
      </c>
      <c r="D75" s="241" t="s">
        <v>47</v>
      </c>
      <c r="E75" s="236">
        <v>69.95</v>
      </c>
      <c r="F75" s="237">
        <v>0.25</v>
      </c>
      <c r="G75" s="244">
        <v>68.92</v>
      </c>
      <c r="H75" s="244">
        <v>0.12</v>
      </c>
      <c r="I75" s="256">
        <v>61.97</v>
      </c>
      <c r="J75" s="239">
        <v>0.06</v>
      </c>
      <c r="K75" s="240" t="str">
        <f t="shared" si="23"/>
        <v/>
      </c>
      <c r="L75" s="257"/>
      <c r="N75" s="61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 s="101"/>
      <c r="AQ75" s="254">
        <f t="shared" si="22"/>
        <v>11</v>
      </c>
      <c r="AR75">
        <f t="shared" si="20"/>
        <v>467.11</v>
      </c>
      <c r="AS75">
        <f t="shared" si="21"/>
        <v>0</v>
      </c>
      <c r="AT75"/>
      <c r="AU75"/>
      <c r="AV75"/>
      <c r="AW75"/>
      <c r="AX75"/>
      <c r="AY75"/>
      <c r="AZ75"/>
      <c r="BA75"/>
      <c r="BB75"/>
      <c r="BC75"/>
      <c r="BD75"/>
      <c r="BE75"/>
    </row>
    <row r="76" spans="2:57" ht="27" customHeight="1" x14ac:dyDescent="0.25">
      <c r="B76" s="86">
        <f t="shared" si="19"/>
        <v>15</v>
      </c>
      <c r="C76" s="241" t="s">
        <v>62</v>
      </c>
      <c r="D76" s="241" t="s">
        <v>47</v>
      </c>
      <c r="E76" s="236">
        <v>48.2</v>
      </c>
      <c r="F76" s="237">
        <v>0.38500000000000001</v>
      </c>
      <c r="G76" s="244">
        <v>44.96</v>
      </c>
      <c r="H76" s="245">
        <v>0.03</v>
      </c>
      <c r="I76" s="256">
        <v>46.09</v>
      </c>
      <c r="J76" s="239">
        <v>0.26200000000000001</v>
      </c>
      <c r="K76" s="240" t="str">
        <f t="shared" si="23"/>
        <v/>
      </c>
      <c r="L76" s="257"/>
      <c r="N76" s="61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 s="101"/>
      <c r="AQ76" s="254">
        <f t="shared" si="22"/>
        <v>12</v>
      </c>
      <c r="AR76">
        <f t="shared" si="20"/>
        <v>482.85</v>
      </c>
      <c r="AS76">
        <f t="shared" si="21"/>
        <v>0</v>
      </c>
      <c r="AT76"/>
      <c r="AU76"/>
      <c r="AV76"/>
      <c r="AW76"/>
      <c r="AX76"/>
      <c r="AY76"/>
      <c r="AZ76"/>
      <c r="BA76"/>
      <c r="BB76"/>
      <c r="BC76"/>
      <c r="BD76"/>
      <c r="BE76"/>
    </row>
    <row r="77" spans="2:57" ht="27" customHeight="1" x14ac:dyDescent="0.2">
      <c r="B77" s="86">
        <f t="shared" si="19"/>
        <v>16</v>
      </c>
      <c r="C77" s="241" t="s">
        <v>63</v>
      </c>
      <c r="D77" s="241" t="s">
        <v>64</v>
      </c>
      <c r="E77" s="236">
        <v>136</v>
      </c>
      <c r="F77" s="237">
        <v>440</v>
      </c>
      <c r="G77" s="244">
        <v>127.3</v>
      </c>
      <c r="H77" s="244">
        <v>64.974000000000004</v>
      </c>
      <c r="I77" s="244">
        <v>135.15</v>
      </c>
      <c r="J77" s="262">
        <v>320.7497305</v>
      </c>
      <c r="K77" s="240" t="str">
        <f t="shared" si="23"/>
        <v/>
      </c>
      <c r="L77" s="257"/>
      <c r="M77" s="249"/>
      <c r="N77" s="61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 s="101"/>
      <c r="AQ77" s="254">
        <f t="shared" si="22"/>
        <v>13</v>
      </c>
      <c r="AR77">
        <f t="shared" si="20"/>
        <v>493.13</v>
      </c>
      <c r="AS77">
        <f t="shared" si="21"/>
        <v>0</v>
      </c>
      <c r="AT77"/>
      <c r="AU77"/>
      <c r="AV77"/>
      <c r="AW77"/>
      <c r="AX77"/>
      <c r="AY77"/>
      <c r="AZ77"/>
      <c r="BA77"/>
      <c r="BB77"/>
      <c r="BC77"/>
      <c r="BD77"/>
      <c r="BE77"/>
    </row>
    <row r="78" spans="2:57" ht="27" customHeight="1" x14ac:dyDescent="0.2">
      <c r="B78" s="86">
        <f t="shared" si="19"/>
        <v>17</v>
      </c>
      <c r="C78" s="241" t="s">
        <v>66</v>
      </c>
      <c r="D78" s="241" t="s">
        <v>64</v>
      </c>
      <c r="E78" s="236">
        <v>113.5</v>
      </c>
      <c r="F78" s="237">
        <v>3.7519999999999998</v>
      </c>
      <c r="G78" s="244">
        <v>104.42</v>
      </c>
      <c r="H78" s="244">
        <v>0.54500000000000004</v>
      </c>
      <c r="I78" s="255">
        <v>109.68</v>
      </c>
      <c r="J78" s="262">
        <v>0.28009420000000002</v>
      </c>
      <c r="K78" s="240">
        <v>480.10199999999998</v>
      </c>
      <c r="L78" s="257"/>
      <c r="M78" s="249"/>
      <c r="N78" s="61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 s="101"/>
      <c r="AQ78" s="254">
        <f t="shared" si="22"/>
        <v>14</v>
      </c>
      <c r="AR78">
        <f t="shared" si="20"/>
        <v>493.92</v>
      </c>
      <c r="AS78">
        <f t="shared" si="21"/>
        <v>0</v>
      </c>
      <c r="AT78"/>
      <c r="AU78"/>
      <c r="AV78"/>
      <c r="AW78"/>
      <c r="AX78"/>
      <c r="AY78"/>
      <c r="AZ78"/>
      <c r="BA78"/>
      <c r="BB78"/>
      <c r="BC78"/>
      <c r="BD78"/>
      <c r="BE78"/>
    </row>
    <row r="79" spans="2:57" ht="27" customHeight="1" x14ac:dyDescent="0.2">
      <c r="B79" s="86">
        <f t="shared" si="19"/>
        <v>18</v>
      </c>
      <c r="C79" s="241" t="s">
        <v>67</v>
      </c>
      <c r="D79" s="241" t="s">
        <v>64</v>
      </c>
      <c r="E79" s="236">
        <v>225.4</v>
      </c>
      <c r="F79" s="236">
        <v>1.2</v>
      </c>
      <c r="G79" s="244">
        <v>223.12</v>
      </c>
      <c r="H79" s="244">
        <v>7.0999999999999994E-2</v>
      </c>
      <c r="I79" s="244">
        <v>199.3</v>
      </c>
      <c r="J79" s="262">
        <v>1.8845000000000001E-2</v>
      </c>
      <c r="K79" s="240" t="str">
        <f t="shared" si="23"/>
        <v/>
      </c>
      <c r="L79" s="257"/>
      <c r="M79" s="61"/>
      <c r="N79" s="3" t="s">
        <v>132</v>
      </c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 s="101"/>
      <c r="AQ79" s="254">
        <f t="shared" si="22"/>
        <v>15</v>
      </c>
      <c r="AR79">
        <f t="shared" si="20"/>
        <v>499.69</v>
      </c>
      <c r="AS79">
        <f t="shared" si="21"/>
        <v>0</v>
      </c>
      <c r="AT79"/>
      <c r="AU79"/>
      <c r="AV79"/>
      <c r="AW79"/>
      <c r="AX79"/>
      <c r="AY79"/>
      <c r="AZ79"/>
      <c r="BA79"/>
      <c r="BB79"/>
      <c r="BC79"/>
      <c r="BD79"/>
      <c r="BE79"/>
    </row>
    <row r="80" spans="2:57" ht="27" customHeight="1" x14ac:dyDescent="0.2">
      <c r="B80" s="86">
        <f t="shared" si="19"/>
        <v>19</v>
      </c>
      <c r="C80" s="241" t="s">
        <v>68</v>
      </c>
      <c r="D80" s="241" t="s">
        <v>64</v>
      </c>
      <c r="E80" s="236">
        <v>224</v>
      </c>
      <c r="F80" s="237">
        <v>0.6</v>
      </c>
      <c r="G80" s="244">
        <v>215.98</v>
      </c>
      <c r="H80" s="244">
        <v>0.105</v>
      </c>
      <c r="I80" s="255">
        <v>221.58</v>
      </c>
      <c r="J80" s="263">
        <v>0.38350000000000001</v>
      </c>
      <c r="K80" s="240" t="str">
        <f t="shared" si="23"/>
        <v/>
      </c>
      <c r="L80" s="264"/>
      <c r="M80" s="61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 s="101"/>
      <c r="AQ80" s="254">
        <f t="shared" si="22"/>
        <v>16</v>
      </c>
      <c r="AR80">
        <f t="shared" si="20"/>
        <v>509.53</v>
      </c>
      <c r="AS80">
        <f t="shared" si="21"/>
        <v>0</v>
      </c>
      <c r="AT80"/>
      <c r="AU80"/>
      <c r="AV80"/>
      <c r="AW80"/>
      <c r="AX80"/>
      <c r="AY80"/>
      <c r="AZ80"/>
      <c r="BA80"/>
      <c r="BB80"/>
      <c r="BC80"/>
      <c r="BD80"/>
      <c r="BE80"/>
    </row>
    <row r="81" spans="2:57" ht="27" customHeight="1" x14ac:dyDescent="0.2">
      <c r="B81" s="86">
        <f t="shared" si="19"/>
        <v>20</v>
      </c>
      <c r="C81" s="241" t="s">
        <v>69</v>
      </c>
      <c r="D81" s="241" t="s">
        <v>64</v>
      </c>
      <c r="E81" s="236">
        <v>196</v>
      </c>
      <c r="F81" s="237">
        <v>1.5820000000000001</v>
      </c>
      <c r="G81" s="244">
        <v>189.04</v>
      </c>
      <c r="H81" s="244">
        <v>0.41899999999999998</v>
      </c>
      <c r="I81" s="255">
        <v>192.31</v>
      </c>
      <c r="J81" s="262">
        <v>0.1132886</v>
      </c>
      <c r="K81" s="240" t="str">
        <f t="shared" si="23"/>
        <v/>
      </c>
      <c r="L81" s="257"/>
      <c r="M81" s="6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 s="101"/>
      <c r="AQ81" s="254">
        <f t="shared" si="22"/>
        <v>17</v>
      </c>
      <c r="AR81">
        <f t="shared" si="20"/>
        <v>517.61</v>
      </c>
      <c r="AS81">
        <f t="shared" si="21"/>
        <v>0</v>
      </c>
      <c r="AT81"/>
      <c r="AU81"/>
      <c r="AV81"/>
      <c r="AW81"/>
      <c r="AX81"/>
      <c r="AY81"/>
      <c r="AZ81"/>
      <c r="BA81"/>
      <c r="BB81"/>
      <c r="BC81"/>
      <c r="BD81"/>
      <c r="BE81"/>
    </row>
    <row r="82" spans="2:57" ht="27" customHeight="1" x14ac:dyDescent="0.2">
      <c r="B82" s="86">
        <f t="shared" si="19"/>
        <v>21</v>
      </c>
      <c r="C82" s="241" t="s">
        <v>70</v>
      </c>
      <c r="D82" s="241" t="s">
        <v>64</v>
      </c>
      <c r="E82" s="236">
        <v>174</v>
      </c>
      <c r="F82" s="237">
        <v>0.47899999999999998</v>
      </c>
      <c r="G82" s="244">
        <v>172.38</v>
      </c>
      <c r="H82" s="244">
        <v>7.3999999999999996E-2</v>
      </c>
      <c r="I82" s="255">
        <v>168.5</v>
      </c>
      <c r="J82" s="262">
        <v>5.8459999999999998E-2</v>
      </c>
      <c r="K82" s="240">
        <v>226.68</v>
      </c>
      <c r="L82" s="257"/>
      <c r="M82" s="61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 s="101"/>
      <c r="AQ82" s="254">
        <f t="shared" si="22"/>
        <v>18</v>
      </c>
      <c r="AR82">
        <f t="shared" si="20"/>
        <v>530.19000000000005</v>
      </c>
      <c r="AS82">
        <f t="shared" si="21"/>
        <v>0</v>
      </c>
      <c r="AT82"/>
      <c r="AU82"/>
      <c r="AV82"/>
      <c r="AW82"/>
      <c r="AX82"/>
      <c r="AY82"/>
      <c r="AZ82"/>
      <c r="BA82"/>
      <c r="BB82"/>
      <c r="BC82"/>
      <c r="BD82"/>
      <c r="BE82"/>
    </row>
    <row r="83" spans="2:57" ht="27" customHeight="1" x14ac:dyDescent="0.2">
      <c r="B83" s="78">
        <f t="shared" si="19"/>
        <v>22</v>
      </c>
      <c r="C83" s="235" t="s">
        <v>71</v>
      </c>
      <c r="D83" s="235" t="s">
        <v>64</v>
      </c>
      <c r="E83" s="242">
        <v>229.1</v>
      </c>
      <c r="F83" s="243">
        <v>0.79200000000000004</v>
      </c>
      <c r="G83" s="238">
        <v>222.84</v>
      </c>
      <c r="H83" s="238">
        <v>0.28000000000000003</v>
      </c>
      <c r="I83" s="265">
        <v>223.32</v>
      </c>
      <c r="J83" s="266">
        <v>0.31262400000000001</v>
      </c>
      <c r="K83" s="240">
        <v>26.036999999999999</v>
      </c>
      <c r="L83" s="264"/>
      <c r="M83" s="61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 s="101"/>
      <c r="AQ83" s="254">
        <f t="shared" si="22"/>
        <v>19</v>
      </c>
      <c r="AR83">
        <f t="shared" si="20"/>
        <v>534.07000000000005</v>
      </c>
      <c r="AS83">
        <f t="shared" si="21"/>
        <v>0</v>
      </c>
      <c r="AT83"/>
      <c r="AU83"/>
      <c r="AV83"/>
      <c r="AW83"/>
      <c r="AX83"/>
      <c r="AY83"/>
      <c r="AZ83"/>
      <c r="BA83"/>
      <c r="BB83"/>
      <c r="BC83"/>
      <c r="BD83"/>
      <c r="BE83"/>
    </row>
    <row r="84" spans="2:57" ht="27" customHeight="1" x14ac:dyDescent="0.2">
      <c r="B84" s="86">
        <f t="shared" si="19"/>
        <v>23</v>
      </c>
      <c r="C84" s="241" t="s">
        <v>72</v>
      </c>
      <c r="D84" s="241" t="s">
        <v>64</v>
      </c>
      <c r="E84" s="236">
        <v>249</v>
      </c>
      <c r="F84" s="237">
        <v>2.1240000000000001</v>
      </c>
      <c r="G84" s="244">
        <v>239.52</v>
      </c>
      <c r="H84" s="244">
        <v>0.187</v>
      </c>
      <c r="I84" s="255">
        <v>240.25</v>
      </c>
      <c r="J84" s="263">
        <v>0.24762500000000001</v>
      </c>
      <c r="K84" s="240">
        <v>235.744</v>
      </c>
      <c r="L84" s="264"/>
      <c r="M84" s="61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 s="101"/>
      <c r="AQ84" s="254">
        <f t="shared" si="22"/>
        <v>20</v>
      </c>
      <c r="AR84">
        <f t="shared" si="20"/>
        <v>532.52</v>
      </c>
      <c r="AS84">
        <f t="shared" si="21"/>
        <v>0</v>
      </c>
      <c r="AT84"/>
      <c r="AU84"/>
      <c r="AV84"/>
      <c r="AW84"/>
      <c r="AX84"/>
      <c r="AY84"/>
      <c r="AZ84"/>
      <c r="BA84"/>
      <c r="BB84"/>
      <c r="BC84"/>
      <c r="BD84"/>
      <c r="BE84"/>
    </row>
    <row r="85" spans="2:57" ht="27" customHeight="1" x14ac:dyDescent="0.2">
      <c r="B85" s="86">
        <f t="shared" si="19"/>
        <v>24</v>
      </c>
      <c r="C85" s="241" t="s">
        <v>73</v>
      </c>
      <c r="D85" s="241" t="s">
        <v>74</v>
      </c>
      <c r="E85" s="236">
        <v>164.75</v>
      </c>
      <c r="F85" s="236">
        <v>5</v>
      </c>
      <c r="G85" s="244">
        <v>154.43</v>
      </c>
      <c r="H85" s="244">
        <v>0.503</v>
      </c>
      <c r="I85" s="244">
        <v>149.69</v>
      </c>
      <c r="J85" s="263">
        <v>3.4008223100000001</v>
      </c>
      <c r="K85" s="240" t="str">
        <f t="shared" si="23"/>
        <v/>
      </c>
      <c r="L85" s="264"/>
      <c r="M85" s="61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 s="101"/>
      <c r="AQ85" s="254">
        <f t="shared" si="22"/>
        <v>21</v>
      </c>
      <c r="AR85">
        <f t="shared" si="20"/>
        <v>539.97</v>
      </c>
      <c r="AS85">
        <f t="shared" si="21"/>
        <v>0</v>
      </c>
      <c r="AT85"/>
      <c r="AU85"/>
      <c r="AV85"/>
      <c r="AW85"/>
      <c r="AX85"/>
      <c r="AY85"/>
      <c r="AZ85"/>
      <c r="BA85"/>
      <c r="BB85"/>
      <c r="BC85"/>
      <c r="BD85"/>
      <c r="BE85"/>
    </row>
    <row r="86" spans="2:57" ht="27" customHeight="1" x14ac:dyDescent="0.2">
      <c r="B86" s="86">
        <f t="shared" si="19"/>
        <v>25</v>
      </c>
      <c r="C86" s="241" t="s">
        <v>75</v>
      </c>
      <c r="D86" s="241" t="s">
        <v>74</v>
      </c>
      <c r="E86" s="236">
        <v>179.1</v>
      </c>
      <c r="F86" s="237">
        <v>4.2</v>
      </c>
      <c r="G86" s="255">
        <v>166.32</v>
      </c>
      <c r="H86" s="255">
        <v>0.39800000000000002</v>
      </c>
      <c r="I86" s="244">
        <v>229.92</v>
      </c>
      <c r="J86" s="262">
        <v>1.9126432799999999</v>
      </c>
      <c r="K86" s="240">
        <v>500</v>
      </c>
      <c r="L86" s="257"/>
      <c r="M86" s="61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 s="101"/>
      <c r="AQ86" s="254">
        <f t="shared" si="22"/>
        <v>22</v>
      </c>
      <c r="AR86">
        <f t="shared" si="20"/>
        <v>543.92999999999995</v>
      </c>
      <c r="AS86">
        <f t="shared" si="21"/>
        <v>0</v>
      </c>
      <c r="AT86"/>
      <c r="AU86"/>
      <c r="AV86"/>
      <c r="AW86"/>
      <c r="AX86"/>
      <c r="AY86"/>
      <c r="AZ86"/>
      <c r="BA86"/>
      <c r="BB86"/>
      <c r="BC86"/>
      <c r="BD86"/>
      <c r="BE86"/>
    </row>
    <row r="87" spans="2:57" ht="27" customHeight="1" x14ac:dyDescent="0.2">
      <c r="B87" s="86">
        <f t="shared" si="19"/>
        <v>26</v>
      </c>
      <c r="C87" s="241" t="s">
        <v>76</v>
      </c>
      <c r="D87" s="241" t="s">
        <v>77</v>
      </c>
      <c r="E87" s="236">
        <v>325.56</v>
      </c>
      <c r="F87" s="237">
        <v>0.70099999999999996</v>
      </c>
      <c r="G87" s="255">
        <v>315.85000000000002</v>
      </c>
      <c r="H87" s="255">
        <v>0.114</v>
      </c>
      <c r="I87" s="255">
        <v>320.12</v>
      </c>
      <c r="J87" s="263">
        <v>0.28356054000000003</v>
      </c>
      <c r="K87" s="240" t="str">
        <f t="shared" si="23"/>
        <v/>
      </c>
      <c r="L87" s="264"/>
      <c r="M87" s="61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 s="101"/>
      <c r="AQ87" s="254">
        <f t="shared" si="22"/>
        <v>23</v>
      </c>
      <c r="AR87">
        <f t="shared" si="20"/>
        <v>546.55999999999995</v>
      </c>
      <c r="AS87">
        <f t="shared" si="21"/>
        <v>0</v>
      </c>
      <c r="AT87"/>
      <c r="AU87"/>
      <c r="AV87"/>
      <c r="AW87"/>
      <c r="AX87"/>
      <c r="AY87"/>
      <c r="AZ87"/>
      <c r="BA87"/>
      <c r="BB87"/>
      <c r="BC87"/>
      <c r="BD87"/>
      <c r="BE87"/>
    </row>
    <row r="88" spans="2:57" ht="27" customHeight="1" x14ac:dyDescent="0.2">
      <c r="B88" s="86">
        <f t="shared" si="19"/>
        <v>27</v>
      </c>
      <c r="C88" s="241" t="s">
        <v>78</v>
      </c>
      <c r="D88" s="241" t="s">
        <v>77</v>
      </c>
      <c r="E88" s="236">
        <v>129.19999999999999</v>
      </c>
      <c r="F88" s="237">
        <v>0.5</v>
      </c>
      <c r="G88" s="244">
        <v>123.6</v>
      </c>
      <c r="H88" s="244">
        <v>2.9000000000000001E-2</v>
      </c>
      <c r="I88" s="255">
        <v>128.85</v>
      </c>
      <c r="J88" s="262">
        <v>0.47128599999999998</v>
      </c>
      <c r="K88" s="240">
        <v>275.45699999999999</v>
      </c>
      <c r="L88" s="257"/>
      <c r="M88" s="61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 s="101"/>
      <c r="AQ88" s="254">
        <f t="shared" si="22"/>
        <v>24</v>
      </c>
      <c r="AR88">
        <f t="shared" si="20"/>
        <v>520.12</v>
      </c>
      <c r="AS88">
        <f t="shared" si="21"/>
        <v>0</v>
      </c>
      <c r="AT88"/>
      <c r="AU88"/>
      <c r="AV88"/>
      <c r="AW88"/>
      <c r="AX88"/>
      <c r="AY88"/>
      <c r="AZ88"/>
      <c r="BA88"/>
      <c r="BB88"/>
      <c r="BC88"/>
      <c r="BD88"/>
      <c r="BE88"/>
    </row>
    <row r="89" spans="2:57" ht="27" customHeight="1" x14ac:dyDescent="0.2">
      <c r="B89" s="86">
        <f t="shared" si="19"/>
        <v>28</v>
      </c>
      <c r="C89" s="241" t="s">
        <v>79</v>
      </c>
      <c r="D89" s="241" t="s">
        <v>77</v>
      </c>
      <c r="E89" s="236">
        <v>282.77999999999997</v>
      </c>
      <c r="F89" s="237">
        <v>0.51300000000000001</v>
      </c>
      <c r="G89" s="244">
        <v>277.87</v>
      </c>
      <c r="H89" s="244">
        <v>7.3999999999999996E-2</v>
      </c>
      <c r="I89" s="244">
        <v>275.75</v>
      </c>
      <c r="J89" s="262">
        <v>0</v>
      </c>
      <c r="K89" s="240">
        <v>85.683999999999997</v>
      </c>
      <c r="L89" s="257"/>
      <c r="M89" s="61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 s="101"/>
      <c r="AQ89" s="254">
        <f t="shared" si="22"/>
        <v>25</v>
      </c>
      <c r="AR89">
        <f t="shared" si="20"/>
        <v>553.91999999999996</v>
      </c>
      <c r="AS89">
        <f t="shared" si="21"/>
        <v>0</v>
      </c>
      <c r="AT89"/>
      <c r="AU89"/>
      <c r="AV89"/>
      <c r="AW89"/>
      <c r="AX89"/>
      <c r="AY89"/>
      <c r="AZ89"/>
      <c r="BA89"/>
      <c r="BB89"/>
      <c r="BC89"/>
      <c r="BD89"/>
      <c r="BE89"/>
    </row>
    <row r="90" spans="2:57" ht="27" customHeight="1" x14ac:dyDescent="0.2">
      <c r="B90" s="86">
        <f t="shared" si="19"/>
        <v>29</v>
      </c>
      <c r="C90" s="241" t="s">
        <v>80</v>
      </c>
      <c r="D90" s="241" t="s">
        <v>77</v>
      </c>
      <c r="E90" s="236">
        <v>99</v>
      </c>
      <c r="F90" s="237">
        <v>2.6110000000000002</v>
      </c>
      <c r="G90" s="244">
        <v>91.8</v>
      </c>
      <c r="H90" s="244">
        <v>91.5</v>
      </c>
      <c r="I90" s="255">
        <v>98.68</v>
      </c>
      <c r="J90" s="263">
        <v>0.93142427999999999</v>
      </c>
      <c r="K90" s="240" t="str">
        <f t="shared" si="23"/>
        <v/>
      </c>
      <c r="L90" s="264"/>
      <c r="M90" s="61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 s="101"/>
      <c r="AQ90" s="254">
        <f t="shared" si="22"/>
        <v>26</v>
      </c>
      <c r="AR90">
        <f t="shared" si="20"/>
        <v>569.9</v>
      </c>
      <c r="AS90">
        <f t="shared" si="21"/>
        <v>0</v>
      </c>
      <c r="AT90"/>
      <c r="AU90"/>
      <c r="AV90"/>
      <c r="AW90"/>
      <c r="AX90"/>
      <c r="AY90"/>
      <c r="AZ90"/>
      <c r="BA90"/>
      <c r="BB90"/>
      <c r="BC90"/>
      <c r="BD90"/>
      <c r="BE90"/>
    </row>
    <row r="91" spans="2:57" ht="27" customHeight="1" x14ac:dyDescent="0.2">
      <c r="B91" s="86">
        <f t="shared" si="19"/>
        <v>30</v>
      </c>
      <c r="C91" s="241" t="s">
        <v>82</v>
      </c>
      <c r="D91" s="241" t="s">
        <v>77</v>
      </c>
      <c r="E91" s="236">
        <v>189.7</v>
      </c>
      <c r="F91" s="236">
        <v>7.9000000000000001E-2</v>
      </c>
      <c r="G91" s="244">
        <v>188.25</v>
      </c>
      <c r="H91" s="244">
        <v>3.2000000000000001E-2</v>
      </c>
      <c r="I91" s="255">
        <v>189.2</v>
      </c>
      <c r="J91" s="263">
        <v>6.9120000000000001E-2</v>
      </c>
      <c r="K91" s="240" t="str">
        <f t="shared" si="23"/>
        <v/>
      </c>
      <c r="L91" s="264"/>
      <c r="M91" s="6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 s="101"/>
      <c r="AQ91" s="254">
        <f t="shared" si="22"/>
        <v>27</v>
      </c>
      <c r="AR91">
        <f t="shared" si="20"/>
        <v>578.73</v>
      </c>
      <c r="AS91">
        <f t="shared" si="21"/>
        <v>0</v>
      </c>
      <c r="AT91"/>
      <c r="AU91"/>
      <c r="AV91"/>
      <c r="AW91"/>
      <c r="AX91"/>
      <c r="AY91"/>
      <c r="AZ91"/>
      <c r="BA91"/>
      <c r="BB91"/>
      <c r="BC91"/>
      <c r="BD91"/>
      <c r="BE91"/>
    </row>
    <row r="92" spans="2:57" ht="27" customHeight="1" x14ac:dyDescent="0.2">
      <c r="B92" s="86">
        <f t="shared" si="19"/>
        <v>31</v>
      </c>
      <c r="C92" s="241" t="s">
        <v>84</v>
      </c>
      <c r="D92" s="241" t="s">
        <v>77</v>
      </c>
      <c r="E92" s="236">
        <v>171.19</v>
      </c>
      <c r="F92" s="237">
        <v>9.6879999999999994E-2</v>
      </c>
      <c r="G92" s="244">
        <v>169.34</v>
      </c>
      <c r="H92" s="245">
        <v>5.1999999999999998E-2</v>
      </c>
      <c r="I92" s="255">
        <v>171.13</v>
      </c>
      <c r="J92" s="263">
        <v>9.5426999999999998E-2</v>
      </c>
      <c r="K92" s="240">
        <v>8.4770000000000003</v>
      </c>
      <c r="L92" s="264"/>
      <c r="M92" s="61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 s="101"/>
      <c r="AQ92" s="254">
        <f t="shared" si="22"/>
        <v>28</v>
      </c>
      <c r="AR92">
        <f t="shared" si="20"/>
        <v>581.6</v>
      </c>
      <c r="AS92">
        <f t="shared" si="21"/>
        <v>0</v>
      </c>
      <c r="AT92"/>
      <c r="AU92"/>
      <c r="AV92"/>
      <c r="AW92"/>
      <c r="AX92"/>
      <c r="AY92"/>
      <c r="AZ92"/>
      <c r="BA92"/>
      <c r="BB92"/>
      <c r="BC92"/>
      <c r="BD92"/>
      <c r="BE92"/>
    </row>
    <row r="93" spans="2:57" ht="27" customHeight="1" x14ac:dyDescent="0.2">
      <c r="B93" s="86">
        <f t="shared" si="19"/>
        <v>32</v>
      </c>
      <c r="C93" s="241" t="s">
        <v>86</v>
      </c>
      <c r="D93" s="241" t="s">
        <v>87</v>
      </c>
      <c r="E93" s="236">
        <v>142.6</v>
      </c>
      <c r="F93" s="237">
        <v>9.157</v>
      </c>
      <c r="G93" s="244">
        <v>139.43</v>
      </c>
      <c r="H93" s="244">
        <v>1.7649999999999999</v>
      </c>
      <c r="I93" s="244">
        <v>152.34</v>
      </c>
      <c r="J93" s="267">
        <v>7.1994824299999998</v>
      </c>
      <c r="K93" s="240" t="str">
        <f t="shared" si="23"/>
        <v>Limpas</v>
      </c>
      <c r="L93" s="268"/>
      <c r="M93" s="61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 s="101"/>
      <c r="AQ93" s="254">
        <f t="shared" si="22"/>
        <v>29</v>
      </c>
      <c r="AR93">
        <f t="shared" si="20"/>
        <v>583.95000000000005</v>
      </c>
      <c r="AS93">
        <f t="shared" si="21"/>
        <v>0</v>
      </c>
      <c r="AT93"/>
      <c r="AU93"/>
      <c r="AV93"/>
      <c r="AW93"/>
      <c r="AX93"/>
      <c r="AY93"/>
      <c r="AZ93"/>
      <c r="BA93"/>
      <c r="BB93"/>
      <c r="BC93"/>
      <c r="BD93"/>
      <c r="BE93"/>
    </row>
    <row r="94" spans="2:57" ht="27" customHeight="1" x14ac:dyDescent="0.2">
      <c r="B94" s="86">
        <f t="shared" si="19"/>
        <v>33</v>
      </c>
      <c r="C94" s="241" t="s">
        <v>89</v>
      </c>
      <c r="D94" s="241" t="s">
        <v>87</v>
      </c>
      <c r="E94" s="236">
        <v>239.5</v>
      </c>
      <c r="F94" s="237">
        <v>2.6720000000000002</v>
      </c>
      <c r="G94" s="244">
        <v>234.45</v>
      </c>
      <c r="H94" s="245">
        <v>0.44600000000000001</v>
      </c>
      <c r="I94" s="244">
        <v>238.4</v>
      </c>
      <c r="J94" s="267">
        <v>2.0840000000000001</v>
      </c>
      <c r="K94" s="240" t="str">
        <f t="shared" si="23"/>
        <v/>
      </c>
      <c r="L94" s="268"/>
      <c r="M94" s="61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 s="101"/>
      <c r="AQ94" s="254">
        <f t="shared" si="22"/>
        <v>30</v>
      </c>
      <c r="AR94">
        <f t="shared" si="20"/>
        <v>586.62</v>
      </c>
      <c r="AS94">
        <f t="shared" si="21"/>
        <v>0</v>
      </c>
      <c r="AT94"/>
      <c r="AU94"/>
      <c r="AV94"/>
      <c r="AW94"/>
      <c r="AX94"/>
      <c r="AY94"/>
      <c r="AZ94"/>
      <c r="BA94"/>
      <c r="BB94"/>
      <c r="BC94"/>
      <c r="BD94"/>
      <c r="BE94"/>
    </row>
    <row r="95" spans="2:57" ht="27" customHeight="1" x14ac:dyDescent="0.2">
      <c r="B95" s="86">
        <f t="shared" si="19"/>
        <v>34</v>
      </c>
      <c r="C95" s="241" t="s">
        <v>91</v>
      </c>
      <c r="D95" s="241" t="s">
        <v>92</v>
      </c>
      <c r="E95" s="236">
        <v>120.5</v>
      </c>
      <c r="F95" s="237">
        <v>3.677</v>
      </c>
      <c r="G95" s="244">
        <v>118.55</v>
      </c>
      <c r="H95" s="244">
        <v>0.59499999999999997</v>
      </c>
      <c r="I95" s="244">
        <v>120.67</v>
      </c>
      <c r="J95" s="262">
        <v>4.001671</v>
      </c>
      <c r="K95" s="240" t="str">
        <f t="shared" si="23"/>
        <v>Limpas</v>
      </c>
      <c r="L95" s="257"/>
      <c r="M95" s="61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 s="101"/>
      <c r="AQ95" s="254">
        <f t="shared" si="22"/>
        <v>31</v>
      </c>
      <c r="AR95">
        <f t="shared" si="20"/>
        <v>589.03</v>
      </c>
      <c r="AS95">
        <f t="shared" si="21"/>
        <v>0</v>
      </c>
      <c r="AT95"/>
      <c r="AU95"/>
      <c r="AV95"/>
      <c r="AW95"/>
      <c r="AX95"/>
      <c r="AY95"/>
      <c r="AZ95"/>
      <c r="BA95"/>
      <c r="BB95"/>
      <c r="BC95"/>
      <c r="BD95"/>
      <c r="BE95"/>
    </row>
    <row r="96" spans="2:57" ht="27" customHeight="1" x14ac:dyDescent="0.2">
      <c r="B96" s="86">
        <f t="shared" si="19"/>
        <v>35</v>
      </c>
      <c r="C96" s="241" t="s">
        <v>94</v>
      </c>
      <c r="D96" s="241" t="s">
        <v>95</v>
      </c>
      <c r="E96" s="236">
        <v>110.56</v>
      </c>
      <c r="F96" s="237">
        <v>2.75</v>
      </c>
      <c r="G96" s="244">
        <v>107.16</v>
      </c>
      <c r="H96" s="244">
        <v>0.311</v>
      </c>
      <c r="I96" s="244">
        <v>110.321</v>
      </c>
      <c r="J96" s="262">
        <v>2.2946427200000001</v>
      </c>
      <c r="K96" s="240"/>
      <c r="L96" s="257"/>
      <c r="M96" s="61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 s="101"/>
      <c r="AQ96" s="254">
        <f t="shared" si="22"/>
        <v>32</v>
      </c>
      <c r="AR96">
        <f t="shared" ref="AR96:AR102" si="24">IF(AD7="tad","tad",AD7)</f>
        <v>594.27</v>
      </c>
      <c r="AS96">
        <f t="shared" si="21"/>
        <v>0</v>
      </c>
      <c r="AT96"/>
      <c r="AU96"/>
      <c r="AV96"/>
      <c r="AW96"/>
      <c r="AX96"/>
      <c r="AY96"/>
      <c r="AZ96"/>
      <c r="BA96"/>
      <c r="BB96"/>
      <c r="BC96"/>
      <c r="BD96"/>
      <c r="BE96"/>
    </row>
    <row r="97" spans="2:57" ht="27" customHeight="1" x14ac:dyDescent="0.2">
      <c r="B97" s="86">
        <f t="shared" si="19"/>
        <v>36</v>
      </c>
      <c r="C97" s="241" t="s">
        <v>96</v>
      </c>
      <c r="D97" s="241" t="s">
        <v>97</v>
      </c>
      <c r="E97" s="236">
        <v>72</v>
      </c>
      <c r="F97" s="237">
        <v>38.036000000000001</v>
      </c>
      <c r="G97" s="244">
        <v>67.599999999999994</v>
      </c>
      <c r="H97" s="245">
        <v>27.579000000000001</v>
      </c>
      <c r="I97" s="244">
        <v>70.34</v>
      </c>
      <c r="J97" s="267">
        <v>33.649000000000001</v>
      </c>
      <c r="K97" s="240" t="str">
        <f t="shared" si="23"/>
        <v/>
      </c>
      <c r="L97" s="268"/>
      <c r="M97" s="61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 s="101"/>
      <c r="AQ97" s="254">
        <f t="shared" si="22"/>
        <v>33</v>
      </c>
      <c r="AR97">
        <f t="shared" si="24"/>
        <v>600.49</v>
      </c>
      <c r="AS97">
        <f t="shared" si="21"/>
        <v>0</v>
      </c>
      <c r="AT97"/>
      <c r="AU97"/>
      <c r="AV97"/>
      <c r="AW97"/>
      <c r="AX97"/>
      <c r="AY97"/>
      <c r="AZ97"/>
      <c r="BA97"/>
      <c r="BB97"/>
      <c r="BC97"/>
      <c r="BD97"/>
      <c r="BE97"/>
    </row>
    <row r="98" spans="2:57" ht="27" customHeight="1" x14ac:dyDescent="0.2">
      <c r="B98" s="86">
        <f t="shared" si="19"/>
        <v>37</v>
      </c>
      <c r="C98" s="241" t="s">
        <v>98</v>
      </c>
      <c r="D98" s="241" t="s">
        <v>97</v>
      </c>
      <c r="E98" s="236">
        <v>185</v>
      </c>
      <c r="F98" s="237">
        <v>388.72199999999998</v>
      </c>
      <c r="G98" s="244">
        <v>175</v>
      </c>
      <c r="H98" s="245">
        <v>290.05700000000002</v>
      </c>
      <c r="I98" s="90">
        <v>177.25</v>
      </c>
      <c r="J98" s="148">
        <v>311.03699999999998</v>
      </c>
      <c r="K98" s="240" t="str">
        <f t="shared" si="23"/>
        <v/>
      </c>
      <c r="L98" s="269"/>
      <c r="M98" s="61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 s="101"/>
      <c r="AQ98" s="254">
        <f t="shared" si="22"/>
        <v>34</v>
      </c>
      <c r="AR98">
        <f t="shared" si="24"/>
        <v>602.54999999999995</v>
      </c>
      <c r="AS98">
        <f t="shared" si="21"/>
        <v>0</v>
      </c>
      <c r="AT98"/>
      <c r="AU98"/>
      <c r="AV98"/>
      <c r="AW98"/>
      <c r="AX98"/>
      <c r="AY98"/>
      <c r="AZ98"/>
      <c r="BA98"/>
      <c r="BB98"/>
      <c r="BC98"/>
      <c r="BD98"/>
      <c r="BE98"/>
    </row>
    <row r="99" spans="2:57" ht="27" customHeight="1" x14ac:dyDescent="0.2">
      <c r="B99" s="86">
        <v>38</v>
      </c>
      <c r="C99" s="241" t="s">
        <v>100</v>
      </c>
      <c r="D99" s="241" t="s">
        <v>101</v>
      </c>
      <c r="E99" s="236">
        <v>231</v>
      </c>
      <c r="F99" s="237">
        <v>30.48</v>
      </c>
      <c r="G99" s="244">
        <v>229.96</v>
      </c>
      <c r="H99" s="245">
        <v>13.87</v>
      </c>
      <c r="I99" s="244">
        <v>229.66</v>
      </c>
      <c r="J99" s="267">
        <v>10.206</v>
      </c>
      <c r="K99" s="240" t="str">
        <f>IF(I99&gt;E99,"Limpas","")</f>
        <v/>
      </c>
      <c r="L99" s="268"/>
      <c r="M99" s="161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 s="101"/>
      <c r="AQ99" s="254">
        <f t="shared" si="22"/>
        <v>35</v>
      </c>
      <c r="AR99">
        <f t="shared" si="24"/>
        <v>612.39</v>
      </c>
      <c r="AS99">
        <f t="shared" si="21"/>
        <v>0</v>
      </c>
      <c r="AT99"/>
      <c r="AU99"/>
      <c r="AV99"/>
      <c r="AW99"/>
      <c r="AX99"/>
      <c r="AY99"/>
      <c r="AZ99"/>
      <c r="BA99"/>
      <c r="BB99"/>
      <c r="BC99"/>
      <c r="BD99"/>
      <c r="BE99"/>
    </row>
    <row r="100" spans="2:57" ht="27" customHeight="1" x14ac:dyDescent="0.2">
      <c r="B100" s="78">
        <v>39</v>
      </c>
      <c r="C100" s="235" t="s">
        <v>109</v>
      </c>
      <c r="D100" s="235" t="s">
        <v>40</v>
      </c>
      <c r="E100" s="242">
        <v>149.30000000000001</v>
      </c>
      <c r="F100" s="243">
        <v>17.670000000000002</v>
      </c>
      <c r="G100" s="242">
        <v>149.30000000000001</v>
      </c>
      <c r="H100" s="243">
        <v>17.670000000000002</v>
      </c>
      <c r="I100" s="242">
        <v>149.31200000000001</v>
      </c>
      <c r="J100" s="270">
        <v>10.93</v>
      </c>
      <c r="K100" s="271" t="s">
        <v>110</v>
      </c>
      <c r="L100" s="272"/>
      <c r="M100" s="61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 s="101"/>
      <c r="AQ100" s="254">
        <f t="shared" si="22"/>
        <v>36</v>
      </c>
      <c r="AR100">
        <f t="shared" si="24"/>
        <v>616.53</v>
      </c>
      <c r="AS100">
        <f t="shared" si="21"/>
        <v>0</v>
      </c>
      <c r="AT100"/>
      <c r="AU100"/>
      <c r="AV100"/>
      <c r="AW100"/>
      <c r="AX100"/>
      <c r="AY100"/>
      <c r="AZ100"/>
      <c r="BA100"/>
      <c r="BB100"/>
      <c r="BC100"/>
      <c r="BD100"/>
      <c r="BE100"/>
    </row>
    <row r="101" spans="2:57" ht="27" customHeight="1" x14ac:dyDescent="0.25">
      <c r="B101" s="86">
        <f>+B100+1</f>
        <v>40</v>
      </c>
      <c r="C101" s="241" t="s">
        <v>111</v>
      </c>
      <c r="D101" s="241" t="s">
        <v>54</v>
      </c>
      <c r="E101" s="236">
        <v>39</v>
      </c>
      <c r="F101" s="237">
        <v>0.47399999999999998</v>
      </c>
      <c r="G101" s="236">
        <v>39</v>
      </c>
      <c r="H101" s="237">
        <v>0.47</v>
      </c>
      <c r="I101" s="273">
        <v>38.590000000000003</v>
      </c>
      <c r="J101" s="267">
        <v>0.42699999999999999</v>
      </c>
      <c r="K101" s="271" t="s">
        <v>99</v>
      </c>
      <c r="L101" s="268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 s="101"/>
      <c r="AQ101" s="254">
        <f t="shared" si="22"/>
        <v>37</v>
      </c>
      <c r="AR101">
        <f t="shared" si="24"/>
        <v>623.99</v>
      </c>
      <c r="AS101">
        <f t="shared" si="21"/>
        <v>0</v>
      </c>
      <c r="AT101"/>
      <c r="AU101"/>
      <c r="AV101"/>
      <c r="AW101"/>
      <c r="AX101"/>
      <c r="AY101"/>
      <c r="AZ101"/>
      <c r="BA101"/>
      <c r="BB101"/>
      <c r="BC101"/>
      <c r="BD101"/>
      <c r="BE101"/>
    </row>
    <row r="102" spans="2:57" ht="27" customHeight="1" thickBot="1" x14ac:dyDescent="0.3">
      <c r="B102" s="173">
        <v>41</v>
      </c>
      <c r="C102" s="274" t="s">
        <v>113</v>
      </c>
      <c r="D102" s="274" t="s">
        <v>54</v>
      </c>
      <c r="E102" s="275">
        <v>70</v>
      </c>
      <c r="F102" s="276">
        <v>0.81699999999999995</v>
      </c>
      <c r="G102" s="275">
        <v>70</v>
      </c>
      <c r="H102" s="276">
        <v>0.82</v>
      </c>
      <c r="I102" s="256">
        <v>69.5</v>
      </c>
      <c r="J102" s="267">
        <v>0.65300000000000002</v>
      </c>
      <c r="K102" s="277"/>
      <c r="L102" s="268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 s="101"/>
      <c r="AQ102" s="254">
        <f t="shared" si="22"/>
        <v>38</v>
      </c>
      <c r="AR102">
        <f t="shared" si="24"/>
        <v>635.01</v>
      </c>
      <c r="AS102">
        <f t="shared" si="21"/>
        <v>0</v>
      </c>
      <c r="AT102"/>
      <c r="AU102"/>
      <c r="AV102"/>
      <c r="AW102"/>
      <c r="AX102"/>
      <c r="AY102"/>
      <c r="AZ102"/>
      <c r="BA102"/>
      <c r="BB102"/>
      <c r="BC102"/>
      <c r="BD102"/>
      <c r="BE102"/>
    </row>
    <row r="103" spans="2:57" ht="27" customHeight="1" thickBot="1" x14ac:dyDescent="0.25">
      <c r="B103" s="180"/>
      <c r="C103" s="233" t="s">
        <v>115</v>
      </c>
      <c r="D103" s="233"/>
      <c r="E103" s="278"/>
      <c r="F103" s="279">
        <f>SUM(F62:F102)</f>
        <v>1813.882478</v>
      </c>
      <c r="G103" s="278"/>
      <c r="H103" s="279">
        <f>SUM(H65:H102)</f>
        <v>805.69000000000017</v>
      </c>
      <c r="I103" s="278"/>
      <c r="J103" s="280">
        <f>SUM(J62:J102)</f>
        <v>1218.7718148265199</v>
      </c>
      <c r="K103" s="281"/>
      <c r="M103" s="61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 s="101"/>
      <c r="AQ103" s="254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</row>
    <row r="104" spans="2:57" ht="27" customHeight="1" thickBot="1" x14ac:dyDescent="0.25">
      <c r="B104" s="188" t="s">
        <v>117</v>
      </c>
      <c r="C104" s="215" t="s">
        <v>118</v>
      </c>
      <c r="D104" s="215"/>
      <c r="E104" s="282"/>
      <c r="F104" s="283"/>
      <c r="G104" s="284"/>
      <c r="H104" s="285">
        <v>1</v>
      </c>
      <c r="I104" s="282"/>
      <c r="J104" s="286">
        <f>IFERROR(+J103/H103,0)</f>
        <v>1.5127056496003668</v>
      </c>
      <c r="K104" s="287"/>
      <c r="L104" s="288"/>
      <c r="M104" s="61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 s="101"/>
      <c r="AQ104" s="25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</row>
    <row r="105" spans="2:57" ht="27" customHeight="1" thickBot="1" x14ac:dyDescent="0.25">
      <c r="B105" s="197"/>
      <c r="C105" s="289" t="s">
        <v>119</v>
      </c>
      <c r="D105" s="290"/>
      <c r="E105" s="291">
        <v>1736.79</v>
      </c>
      <c r="F105" s="292">
        <v>1</v>
      </c>
      <c r="G105" s="293" t="s">
        <v>117</v>
      </c>
      <c r="H105" s="292">
        <f>+H103/F103*100%</f>
        <v>0.44417982409111745</v>
      </c>
      <c r="I105" s="294"/>
      <c r="J105" s="295">
        <f>+J103/F103</f>
        <v>0.67191332934113046</v>
      </c>
      <c r="K105" s="296"/>
      <c r="L105" s="288"/>
      <c r="M105" s="61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 s="101"/>
      <c r="AQ105" s="254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</row>
    <row r="106" spans="2:57" ht="27" customHeight="1" thickBot="1" x14ac:dyDescent="0.25">
      <c r="B106" s="197"/>
      <c r="C106" s="289" t="s">
        <v>120</v>
      </c>
      <c r="D106" s="290"/>
      <c r="E106" s="297">
        <f>F103-E105</f>
        <v>77.092478000000028</v>
      </c>
      <c r="F106" s="298"/>
      <c r="G106" s="207"/>
      <c r="H106" s="298"/>
      <c r="I106" s="104"/>
      <c r="J106" s="298"/>
      <c r="K106" s="299"/>
      <c r="L106" s="299"/>
      <c r="M106" s="61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 s="101"/>
      <c r="AQ106" s="254">
        <f>AQ102+1</f>
        <v>39</v>
      </c>
      <c r="AR106">
        <f t="shared" ref="AR106:AR126" si="25">IF(AD14="tad","tad",AD14)</f>
        <v>642.96</v>
      </c>
      <c r="AS106">
        <f t="shared" si="21"/>
        <v>0</v>
      </c>
      <c r="AT106"/>
      <c r="AU106"/>
      <c r="AV106"/>
      <c r="AW106"/>
      <c r="AX106"/>
      <c r="AY106"/>
      <c r="AZ106"/>
      <c r="BA106"/>
      <c r="BB106"/>
      <c r="BC106"/>
      <c r="BD106"/>
      <c r="BE106"/>
    </row>
    <row r="107" spans="2:57" ht="27" customHeight="1" thickBot="1" x14ac:dyDescent="0.25">
      <c r="B107" s="28"/>
      <c r="C107" s="210"/>
      <c r="D107" s="210"/>
      <c r="E107" s="210"/>
      <c r="F107" s="211">
        <v>27</v>
      </c>
      <c r="G107" s="31" t="s">
        <v>19</v>
      </c>
      <c r="H107" s="30">
        <v>2020</v>
      </c>
      <c r="I107" s="210"/>
      <c r="J107" s="210"/>
      <c r="K107" s="212"/>
      <c r="L107" s="213"/>
      <c r="M107" s="300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 s="101"/>
      <c r="AQ107" s="254">
        <f t="shared" si="22"/>
        <v>40</v>
      </c>
      <c r="AR107">
        <f t="shared" si="25"/>
        <v>644.61</v>
      </c>
      <c r="AS107">
        <f t="shared" si="21"/>
        <v>0</v>
      </c>
      <c r="AT107"/>
      <c r="AU107"/>
      <c r="AV107"/>
      <c r="AW107"/>
      <c r="AX107"/>
      <c r="AY107"/>
      <c r="AZ107"/>
      <c r="BA107"/>
      <c r="BB107"/>
      <c r="BC107"/>
      <c r="BD107"/>
      <c r="BE107"/>
    </row>
    <row r="108" spans="2:57" ht="27" customHeight="1" x14ac:dyDescent="0.2">
      <c r="B108" s="214" t="s">
        <v>20</v>
      </c>
      <c r="C108" s="215" t="s">
        <v>21</v>
      </c>
      <c r="D108" s="215" t="s">
        <v>22</v>
      </c>
      <c r="E108" s="216" t="s">
        <v>23</v>
      </c>
      <c r="F108" s="217"/>
      <c r="G108" s="216" t="s">
        <v>24</v>
      </c>
      <c r="H108" s="217"/>
      <c r="I108" s="216" t="s">
        <v>25</v>
      </c>
      <c r="J108" s="217"/>
      <c r="K108" s="218" t="s">
        <v>123</v>
      </c>
      <c r="L108" s="2"/>
      <c r="M108" s="301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 s="101"/>
      <c r="AQ108" s="254">
        <f t="shared" si="22"/>
        <v>41</v>
      </c>
      <c r="AR108">
        <f t="shared" si="25"/>
        <v>646.84</v>
      </c>
      <c r="AS108">
        <f t="shared" si="21"/>
        <v>0</v>
      </c>
      <c r="AT108"/>
      <c r="AU108"/>
      <c r="AV108"/>
      <c r="AW108"/>
      <c r="AX108"/>
      <c r="AY108"/>
      <c r="AZ108"/>
      <c r="BA108"/>
      <c r="BB108"/>
      <c r="BC108"/>
      <c r="BD108"/>
      <c r="BE108"/>
    </row>
    <row r="109" spans="2:57" ht="27" customHeight="1" x14ac:dyDescent="0.2">
      <c r="B109" s="219"/>
      <c r="C109" s="220"/>
      <c r="D109" s="220"/>
      <c r="E109" s="221" t="s">
        <v>28</v>
      </c>
      <c r="F109" s="221" t="s">
        <v>29</v>
      </c>
      <c r="G109" s="222" t="s">
        <v>28</v>
      </c>
      <c r="H109" s="221" t="s">
        <v>29</v>
      </c>
      <c r="I109" s="222" t="s">
        <v>28</v>
      </c>
      <c r="J109" s="221" t="s">
        <v>29</v>
      </c>
      <c r="K109" s="223"/>
      <c r="L109" s="2"/>
      <c r="M109" s="2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 s="101"/>
      <c r="AQ109" s="254">
        <f t="shared" si="22"/>
        <v>42</v>
      </c>
      <c r="AR109">
        <f t="shared" si="25"/>
        <v>649.76</v>
      </c>
      <c r="AS109">
        <f t="shared" si="21"/>
        <v>0</v>
      </c>
      <c r="AT109"/>
      <c r="AU109"/>
      <c r="AV109"/>
      <c r="AW109"/>
      <c r="AX109"/>
      <c r="AY109"/>
      <c r="AZ109"/>
      <c r="BA109"/>
      <c r="BB109"/>
      <c r="BC109"/>
      <c r="BD109"/>
      <c r="BE109"/>
    </row>
    <row r="110" spans="2:57" ht="27" customHeight="1" thickBot="1" x14ac:dyDescent="0.25">
      <c r="B110" s="224"/>
      <c r="C110" s="225"/>
      <c r="D110" s="225"/>
      <c r="E110" s="226" t="s">
        <v>30</v>
      </c>
      <c r="F110" s="226" t="s">
        <v>124</v>
      </c>
      <c r="G110" s="227" t="s">
        <v>30</v>
      </c>
      <c r="H110" s="226" t="s">
        <v>124</v>
      </c>
      <c r="I110" s="227" t="s">
        <v>30</v>
      </c>
      <c r="J110" s="226" t="s">
        <v>124</v>
      </c>
      <c r="K110" s="228"/>
      <c r="L110" s="2"/>
      <c r="M110" s="209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 s="101"/>
      <c r="AQ110" s="254">
        <f t="shared" si="22"/>
        <v>43</v>
      </c>
      <c r="AR110">
        <f t="shared" si="25"/>
        <v>650.83000000000004</v>
      </c>
      <c r="AS110">
        <f t="shared" si="21"/>
        <v>0</v>
      </c>
      <c r="AT110"/>
      <c r="AU110"/>
      <c r="AV110"/>
      <c r="AW110"/>
      <c r="AX110"/>
      <c r="AY110"/>
      <c r="AZ110"/>
      <c r="BA110"/>
      <c r="BB110"/>
      <c r="BC110"/>
      <c r="BD110"/>
      <c r="BE110"/>
    </row>
    <row r="111" spans="2:57" ht="27" customHeight="1" thickBot="1" x14ac:dyDescent="0.25">
      <c r="B111" s="180">
        <v>1</v>
      </c>
      <c r="C111" s="233">
        <v>2</v>
      </c>
      <c r="D111" s="233">
        <v>3</v>
      </c>
      <c r="E111" s="233">
        <v>4</v>
      </c>
      <c r="F111" s="233">
        <v>5</v>
      </c>
      <c r="G111" s="233">
        <v>6</v>
      </c>
      <c r="H111" s="233">
        <v>7</v>
      </c>
      <c r="I111" s="233">
        <v>8</v>
      </c>
      <c r="J111" s="233">
        <v>9</v>
      </c>
      <c r="K111" s="234">
        <v>10</v>
      </c>
      <c r="L111" s="2"/>
      <c r="M111" s="209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 s="101"/>
      <c r="AQ111" s="254">
        <f t="shared" si="22"/>
        <v>44</v>
      </c>
      <c r="AR111">
        <f t="shared" si="25"/>
        <v>640.70000000000005</v>
      </c>
      <c r="AS111">
        <f t="shared" si="21"/>
        <v>0</v>
      </c>
      <c r="AT111"/>
      <c r="AU111"/>
      <c r="AV111"/>
      <c r="AW111"/>
      <c r="AX111"/>
      <c r="AY111"/>
      <c r="AZ111"/>
      <c r="BA111"/>
      <c r="BB111"/>
      <c r="BC111"/>
      <c r="BD111"/>
      <c r="BE111"/>
    </row>
    <row r="112" spans="2:57" ht="27" customHeight="1" x14ac:dyDescent="0.2">
      <c r="B112" s="78">
        <v>1</v>
      </c>
      <c r="C112" s="235" t="s">
        <v>32</v>
      </c>
      <c r="D112" s="235" t="s">
        <v>33</v>
      </c>
      <c r="E112" s="236">
        <v>55.77</v>
      </c>
      <c r="F112" s="237">
        <v>31.144597999999998</v>
      </c>
      <c r="G112" s="238">
        <v>53.24</v>
      </c>
      <c r="H112" s="238">
        <v>18.036000000000001</v>
      </c>
      <c r="I112" s="238">
        <v>54.9</v>
      </c>
      <c r="J112" s="239">
        <v>26.228155000000001</v>
      </c>
      <c r="K112" s="302" t="str">
        <f>IF(I112&gt;E112,"Limpas","")</f>
        <v/>
      </c>
      <c r="L112" s="303">
        <v>27.829360000000001</v>
      </c>
      <c r="M112" s="209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 s="101"/>
      <c r="AQ112" s="254">
        <f t="shared" si="22"/>
        <v>45</v>
      </c>
      <c r="AR112">
        <f t="shared" si="25"/>
        <v>651.95000000000005</v>
      </c>
      <c r="AS112">
        <f t="shared" si="21"/>
        <v>0</v>
      </c>
      <c r="AT112"/>
      <c r="AU112"/>
      <c r="AV112"/>
      <c r="AW112"/>
      <c r="AX112"/>
      <c r="AY112"/>
      <c r="AZ112"/>
      <c r="BA112"/>
      <c r="BB112"/>
      <c r="BC112"/>
      <c r="BD112"/>
      <c r="BE112"/>
    </row>
    <row r="113" spans="2:57" ht="27" customHeight="1" x14ac:dyDescent="0.2">
      <c r="B113" s="86">
        <f>+B112+1</f>
        <v>2</v>
      </c>
      <c r="C113" s="241" t="s">
        <v>35</v>
      </c>
      <c r="D113" s="241" t="s">
        <v>33</v>
      </c>
      <c r="E113" s="242">
        <v>339.5</v>
      </c>
      <c r="F113" s="243">
        <v>7.77</v>
      </c>
      <c r="G113" s="244">
        <v>338.77</v>
      </c>
      <c r="H113" s="245">
        <v>7.157</v>
      </c>
      <c r="I113" s="244">
        <v>339.37</v>
      </c>
      <c r="J113" s="246">
        <v>7.6624999999999996</v>
      </c>
      <c r="K113" s="302" t="str">
        <f>IF(I113&gt;E113,"Limpas","")</f>
        <v/>
      </c>
      <c r="L113" s="304">
        <v>7.8</v>
      </c>
      <c r="M113" s="209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 s="101"/>
      <c r="AQ113" s="254">
        <f t="shared" si="22"/>
        <v>46</v>
      </c>
      <c r="AR113">
        <f t="shared" si="25"/>
        <v>664.97</v>
      </c>
      <c r="AS113">
        <f t="shared" si="21"/>
        <v>0</v>
      </c>
      <c r="AT113"/>
      <c r="AU113"/>
      <c r="AV113"/>
      <c r="AW113"/>
      <c r="AX113"/>
      <c r="AY113"/>
      <c r="AZ113"/>
      <c r="BA113"/>
      <c r="BB113"/>
      <c r="BC113"/>
      <c r="BD113"/>
      <c r="BE113"/>
    </row>
    <row r="114" spans="2:57" ht="27" customHeight="1" x14ac:dyDescent="0.2">
      <c r="B114" s="86">
        <f t="shared" ref="B114:B148" si="26">+B113+1</f>
        <v>3</v>
      </c>
      <c r="C114" s="241" t="s">
        <v>37</v>
      </c>
      <c r="D114" s="241" t="s">
        <v>38</v>
      </c>
      <c r="E114" s="236">
        <v>77.5</v>
      </c>
      <c r="F114" s="237">
        <v>49.02</v>
      </c>
      <c r="G114" s="244">
        <v>73.650000000000006</v>
      </c>
      <c r="H114" s="245">
        <v>27.367000000000001</v>
      </c>
      <c r="I114" s="244">
        <v>76.489999999999995</v>
      </c>
      <c r="J114" s="246">
        <v>42.665500000000002</v>
      </c>
      <c r="K114" s="302" t="str">
        <f>IF(I114&gt;E114,"Limpas","")</f>
        <v/>
      </c>
      <c r="L114" s="304">
        <v>44.854756999999999</v>
      </c>
      <c r="M114" s="305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 s="101"/>
      <c r="AQ114" s="254">
        <f t="shared" si="22"/>
        <v>47</v>
      </c>
      <c r="AR114">
        <f t="shared" si="25"/>
        <v>680.15</v>
      </c>
      <c r="AS114">
        <f t="shared" si="21"/>
        <v>0</v>
      </c>
      <c r="AT114"/>
      <c r="AU114"/>
      <c r="AV114"/>
      <c r="AW114"/>
      <c r="AX114"/>
      <c r="AY114"/>
      <c r="AZ114"/>
      <c r="BA114"/>
      <c r="BB114"/>
      <c r="BC114"/>
      <c r="BD114"/>
      <c r="BE114"/>
    </row>
    <row r="115" spans="2:57" ht="27" customHeight="1" x14ac:dyDescent="0.2">
      <c r="B115" s="86">
        <f t="shared" si="26"/>
        <v>4</v>
      </c>
      <c r="C115" s="241" t="s">
        <v>39</v>
      </c>
      <c r="D115" s="241" t="s">
        <v>40</v>
      </c>
      <c r="E115" s="236">
        <v>463.3</v>
      </c>
      <c r="F115" s="237">
        <v>49.9</v>
      </c>
      <c r="G115" s="250">
        <v>462.22</v>
      </c>
      <c r="H115" s="250">
        <v>27.992000000000001</v>
      </c>
      <c r="I115" s="237">
        <v>462.56</v>
      </c>
      <c r="J115" s="246">
        <v>38.957000000000001</v>
      </c>
      <c r="K115" s="302" t="str">
        <f t="shared" ref="K115:K148" si="27">IF(I115&gt;E115,"Limpas","")</f>
        <v/>
      </c>
      <c r="L115" s="306">
        <v>39.746000000000002</v>
      </c>
      <c r="M115" s="209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 s="101"/>
      <c r="AQ115" s="254">
        <f t="shared" si="22"/>
        <v>48</v>
      </c>
      <c r="AR115">
        <f t="shared" si="25"/>
        <v>700.34</v>
      </c>
      <c r="AS115">
        <f t="shared" si="21"/>
        <v>0</v>
      </c>
      <c r="AT115"/>
      <c r="AU115"/>
      <c r="AV115"/>
      <c r="AW115"/>
      <c r="AX115"/>
      <c r="AY115"/>
      <c r="AZ115"/>
      <c r="BA115"/>
      <c r="BB115"/>
      <c r="BC115"/>
      <c r="BD115"/>
      <c r="BE115"/>
    </row>
    <row r="116" spans="2:57" ht="27" customHeight="1" x14ac:dyDescent="0.25">
      <c r="B116" s="86">
        <v>5</v>
      </c>
      <c r="C116" s="241" t="s">
        <v>42</v>
      </c>
      <c r="D116" s="241" t="s">
        <v>43</v>
      </c>
      <c r="E116" s="236">
        <v>207</v>
      </c>
      <c r="F116" s="237">
        <v>9.5030000000000001</v>
      </c>
      <c r="G116" s="244">
        <v>195.32</v>
      </c>
      <c r="H116" s="255">
        <v>1.218</v>
      </c>
      <c r="I116" s="307">
        <v>204.27</v>
      </c>
      <c r="J116" s="262">
        <v>6.5279999999999996</v>
      </c>
      <c r="K116" s="302" t="str">
        <f t="shared" si="27"/>
        <v/>
      </c>
      <c r="L116" s="308">
        <v>6.8470000000000004</v>
      </c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 s="101"/>
      <c r="AQ116" s="254">
        <f t="shared" si="22"/>
        <v>49</v>
      </c>
      <c r="AR116">
        <f t="shared" si="25"/>
        <v>713.12</v>
      </c>
      <c r="AS116">
        <f t="shared" si="21"/>
        <v>0</v>
      </c>
      <c r="AT116"/>
      <c r="AU116"/>
      <c r="AV116"/>
      <c r="AW116"/>
      <c r="AX116"/>
      <c r="AY116"/>
      <c r="AZ116"/>
      <c r="BA116"/>
      <c r="BB116"/>
      <c r="BC116"/>
      <c r="BD116"/>
      <c r="BE116"/>
    </row>
    <row r="117" spans="2:57" ht="27" customHeight="1" x14ac:dyDescent="0.25">
      <c r="B117" s="86">
        <v>6</v>
      </c>
      <c r="C117" s="241" t="s">
        <v>45</v>
      </c>
      <c r="D117" s="241" t="s">
        <v>43</v>
      </c>
      <c r="E117" s="236">
        <v>320</v>
      </c>
      <c r="F117" s="237">
        <v>5.1509999999999998</v>
      </c>
      <c r="G117" s="244">
        <v>306.97000000000003</v>
      </c>
      <c r="H117" s="255">
        <v>0.65700000000000003</v>
      </c>
      <c r="I117" s="307">
        <v>316.8</v>
      </c>
      <c r="J117" s="262">
        <v>3.7</v>
      </c>
      <c r="K117" s="302" t="str">
        <f t="shared" si="27"/>
        <v/>
      </c>
      <c r="L117" s="309">
        <v>3.7</v>
      </c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 s="101"/>
      <c r="AQ117" s="254">
        <f t="shared" si="22"/>
        <v>50</v>
      </c>
      <c r="AR117">
        <f t="shared" si="25"/>
        <v>724.12</v>
      </c>
      <c r="AS117">
        <f t="shared" si="21"/>
        <v>0</v>
      </c>
      <c r="AT117"/>
      <c r="AU117"/>
      <c r="AV117"/>
      <c r="AW117"/>
      <c r="AX117"/>
      <c r="AY117"/>
      <c r="AZ117"/>
      <c r="BA117"/>
      <c r="BB117"/>
      <c r="BC117"/>
      <c r="BD117"/>
      <c r="BE117"/>
    </row>
    <row r="118" spans="2:57" ht="27" customHeight="1" x14ac:dyDescent="0.25">
      <c r="B118" s="86">
        <f t="shared" si="26"/>
        <v>7</v>
      </c>
      <c r="C118" s="241" t="s">
        <v>46</v>
      </c>
      <c r="D118" s="241" t="s">
        <v>47</v>
      </c>
      <c r="E118" s="236">
        <v>90</v>
      </c>
      <c r="F118" s="237">
        <v>689.09100000000001</v>
      </c>
      <c r="G118" s="244">
        <v>79.7</v>
      </c>
      <c r="H118" s="244">
        <v>281.37</v>
      </c>
      <c r="I118" s="307">
        <v>82.77</v>
      </c>
      <c r="J118" s="262">
        <v>377.94639196652014</v>
      </c>
      <c r="K118" s="302" t="str">
        <f t="shared" si="27"/>
        <v/>
      </c>
      <c r="L118" s="308">
        <v>393.7575880679621</v>
      </c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 s="101"/>
      <c r="AQ118" s="254">
        <f t="shared" si="22"/>
        <v>51</v>
      </c>
      <c r="AR118">
        <f t="shared" si="25"/>
        <v>742.39</v>
      </c>
      <c r="AS118">
        <f t="shared" si="21"/>
        <v>0</v>
      </c>
      <c r="AT118"/>
      <c r="AU118"/>
      <c r="AV118"/>
      <c r="AW118"/>
      <c r="AX118"/>
      <c r="AY118"/>
      <c r="AZ118"/>
      <c r="BA118"/>
      <c r="BB118"/>
      <c r="BC118"/>
      <c r="BD118"/>
      <c r="BE118"/>
    </row>
    <row r="119" spans="2:57" ht="27" customHeight="1" x14ac:dyDescent="0.2">
      <c r="B119" s="86">
        <f t="shared" si="26"/>
        <v>8</v>
      </c>
      <c r="C119" s="241" t="s">
        <v>49</v>
      </c>
      <c r="D119" s="241" t="s">
        <v>50</v>
      </c>
      <c r="E119" s="236">
        <v>120.5</v>
      </c>
      <c r="F119" s="237">
        <v>2.0920000000000001</v>
      </c>
      <c r="G119" s="244">
        <v>114.9</v>
      </c>
      <c r="H119" s="245">
        <v>0.22800000000000001</v>
      </c>
      <c r="I119" s="259">
        <v>116.7</v>
      </c>
      <c r="J119" s="262">
        <v>0.48699999999999999</v>
      </c>
      <c r="K119" s="302" t="str">
        <f t="shared" si="27"/>
        <v/>
      </c>
      <c r="L119" s="310">
        <v>0.624</v>
      </c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 s="101"/>
      <c r="AQ119" s="254">
        <f t="shared" si="22"/>
        <v>52</v>
      </c>
      <c r="AR119">
        <f t="shared" si="25"/>
        <v>770.5</v>
      </c>
      <c r="AS119">
        <f t="shared" si="21"/>
        <v>0</v>
      </c>
      <c r="AT119"/>
      <c r="AU119"/>
      <c r="AV119"/>
      <c r="AW119"/>
      <c r="AX119"/>
      <c r="AY119"/>
      <c r="AZ119"/>
      <c r="BA119"/>
      <c r="BB119"/>
      <c r="BC119"/>
      <c r="BD119"/>
      <c r="BE119"/>
    </row>
    <row r="120" spans="2:57" ht="27" customHeight="1" x14ac:dyDescent="0.25">
      <c r="B120" s="86">
        <f t="shared" si="26"/>
        <v>9</v>
      </c>
      <c r="C120" s="241" t="s">
        <v>52</v>
      </c>
      <c r="D120" s="241" t="s">
        <v>50</v>
      </c>
      <c r="E120" s="236">
        <v>120.8</v>
      </c>
      <c r="F120" s="237">
        <v>2.3530000000000002</v>
      </c>
      <c r="G120" s="244">
        <v>113.61</v>
      </c>
      <c r="H120" s="245">
        <v>0.35699999999999998</v>
      </c>
      <c r="I120" s="307">
        <v>117.2</v>
      </c>
      <c r="J120" s="262">
        <v>0.503</v>
      </c>
      <c r="K120" s="302" t="str">
        <f t="shared" si="27"/>
        <v/>
      </c>
      <c r="L120" s="308">
        <v>0.51500000000000001</v>
      </c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 s="101"/>
      <c r="AQ120" s="254">
        <f t="shared" si="22"/>
        <v>53</v>
      </c>
      <c r="AR120">
        <f t="shared" si="25"/>
        <v>801.6</v>
      </c>
      <c r="AS120">
        <f t="shared" si="21"/>
        <v>0</v>
      </c>
      <c r="AT120"/>
      <c r="AU120"/>
      <c r="AV120"/>
      <c r="AW120"/>
      <c r="AX120"/>
      <c r="AY120"/>
      <c r="AZ120"/>
      <c r="BA120"/>
      <c r="BB120"/>
      <c r="BC120"/>
      <c r="BD120"/>
      <c r="BE120"/>
    </row>
    <row r="121" spans="2:57" ht="27" customHeight="1" x14ac:dyDescent="0.25">
      <c r="B121" s="86">
        <f t="shared" si="26"/>
        <v>10</v>
      </c>
      <c r="C121" s="241" t="s">
        <v>53</v>
      </c>
      <c r="D121" s="241" t="s">
        <v>54</v>
      </c>
      <c r="E121" s="236">
        <v>46.5</v>
      </c>
      <c r="F121" s="236">
        <v>4.5999999999999996</v>
      </c>
      <c r="G121" s="244">
        <v>43.1</v>
      </c>
      <c r="H121" s="244">
        <v>2.1640000000000001</v>
      </c>
      <c r="I121" s="307">
        <v>40.49</v>
      </c>
      <c r="J121" s="311">
        <v>0.68200000000000005</v>
      </c>
      <c r="K121" s="302" t="str">
        <f t="shared" si="27"/>
        <v/>
      </c>
      <c r="L121" s="308">
        <v>0.73099999999999998</v>
      </c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 s="101"/>
      <c r="AQ121" s="254">
        <f t="shared" si="22"/>
        <v>54</v>
      </c>
      <c r="AR121">
        <f t="shared" si="25"/>
        <v>819.83</v>
      </c>
      <c r="AS121">
        <f t="shared" si="21"/>
        <v>0</v>
      </c>
      <c r="AT121"/>
      <c r="AU121"/>
      <c r="AV121"/>
      <c r="AW121"/>
      <c r="AX121"/>
      <c r="AY121"/>
      <c r="AZ121"/>
      <c r="BA121"/>
      <c r="BB121"/>
      <c r="BC121"/>
      <c r="BD121"/>
      <c r="BE121"/>
    </row>
    <row r="122" spans="2:57" ht="27" customHeight="1" x14ac:dyDescent="0.25">
      <c r="B122" s="86">
        <f t="shared" si="26"/>
        <v>11</v>
      </c>
      <c r="C122" s="241" t="s">
        <v>56</v>
      </c>
      <c r="D122" s="241" t="s">
        <v>54</v>
      </c>
      <c r="E122" s="236">
        <v>51.5</v>
      </c>
      <c r="F122" s="237">
        <v>2.4159999999999999</v>
      </c>
      <c r="G122" s="244">
        <v>46.86</v>
      </c>
      <c r="H122" s="244">
        <v>0.90600000000000003</v>
      </c>
      <c r="I122" s="312">
        <v>51.01</v>
      </c>
      <c r="J122" s="262">
        <v>2.3319999999999999</v>
      </c>
      <c r="K122" s="302" t="str">
        <f t="shared" si="27"/>
        <v/>
      </c>
      <c r="L122" s="308">
        <v>2.3730000000000002</v>
      </c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 s="101"/>
      <c r="AQ122" s="254">
        <f t="shared" si="22"/>
        <v>55</v>
      </c>
      <c r="AR122">
        <f t="shared" si="25"/>
        <v>828.26</v>
      </c>
      <c r="AS122">
        <f t="shared" si="21"/>
        <v>0</v>
      </c>
      <c r="AT122"/>
      <c r="AU122"/>
      <c r="AV122"/>
      <c r="AW122"/>
      <c r="AX122"/>
      <c r="AY122"/>
      <c r="AZ122"/>
      <c r="BA122"/>
      <c r="BB122"/>
      <c r="BC122"/>
      <c r="BD122"/>
      <c r="BE122"/>
    </row>
    <row r="123" spans="2:57" ht="27" customHeight="1" x14ac:dyDescent="0.25">
      <c r="B123" s="86">
        <f t="shared" si="26"/>
        <v>12</v>
      </c>
      <c r="C123" s="241" t="s">
        <v>58</v>
      </c>
      <c r="D123" s="241" t="s">
        <v>47</v>
      </c>
      <c r="E123" s="236">
        <v>81</v>
      </c>
      <c r="F123" s="237">
        <v>1.093</v>
      </c>
      <c r="G123" s="244">
        <v>73.94</v>
      </c>
      <c r="H123" s="245">
        <v>0.18</v>
      </c>
      <c r="I123" s="307">
        <v>73.221999999999994</v>
      </c>
      <c r="J123" s="262">
        <v>0.13700000000000001</v>
      </c>
      <c r="K123" s="302" t="str">
        <f t="shared" si="27"/>
        <v/>
      </c>
      <c r="L123" s="308">
        <v>0.13700000000000001</v>
      </c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 s="101"/>
      <c r="AQ123" s="254">
        <f t="shared" si="22"/>
        <v>56</v>
      </c>
      <c r="AR123">
        <f t="shared" si="25"/>
        <v>840.04</v>
      </c>
      <c r="AS123">
        <f t="shared" si="21"/>
        <v>0</v>
      </c>
      <c r="AT123"/>
      <c r="AU123"/>
      <c r="AV123"/>
      <c r="AW123"/>
      <c r="AX123"/>
      <c r="AY123"/>
      <c r="AZ123"/>
      <c r="BA123"/>
      <c r="BB123"/>
      <c r="BC123"/>
      <c r="BD123"/>
      <c r="BE123"/>
    </row>
    <row r="124" spans="2:57" ht="27" customHeight="1" x14ac:dyDescent="0.25">
      <c r="B124" s="86">
        <f t="shared" si="26"/>
        <v>13</v>
      </c>
      <c r="C124" s="241" t="s">
        <v>59</v>
      </c>
      <c r="D124" s="241" t="s">
        <v>47</v>
      </c>
      <c r="E124" s="236">
        <v>82.8</v>
      </c>
      <c r="F124" s="237">
        <v>0.42899999999999999</v>
      </c>
      <c r="G124" s="244">
        <v>80.02</v>
      </c>
      <c r="H124" s="245">
        <v>8.4000000000000005E-2</v>
      </c>
      <c r="I124" s="307">
        <v>78</v>
      </c>
      <c r="J124" s="262">
        <v>0</v>
      </c>
      <c r="K124" s="302" t="str">
        <f t="shared" si="27"/>
        <v/>
      </c>
      <c r="L124" s="308">
        <v>0</v>
      </c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 s="101"/>
      <c r="AQ124" s="254">
        <f t="shared" si="22"/>
        <v>57</v>
      </c>
      <c r="AR124">
        <f t="shared" si="25"/>
        <v>855.1</v>
      </c>
      <c r="AS124">
        <f t="shared" si="21"/>
        <v>0</v>
      </c>
      <c r="AT124"/>
      <c r="AU124"/>
      <c r="AV124"/>
      <c r="AW124"/>
      <c r="AX124"/>
      <c r="AY124"/>
      <c r="AZ124"/>
      <c r="BA124"/>
      <c r="BB124"/>
      <c r="BC124"/>
      <c r="BD124"/>
      <c r="BE124"/>
    </row>
    <row r="125" spans="2:57" ht="27" customHeight="1" x14ac:dyDescent="0.25">
      <c r="B125" s="86">
        <f t="shared" si="26"/>
        <v>14</v>
      </c>
      <c r="C125" s="241" t="s">
        <v>61</v>
      </c>
      <c r="D125" s="241" t="s">
        <v>47</v>
      </c>
      <c r="E125" s="236">
        <v>69.95</v>
      </c>
      <c r="F125" s="237">
        <v>0.25</v>
      </c>
      <c r="G125" s="244">
        <v>67.95</v>
      </c>
      <c r="H125" s="244">
        <v>4.9000000000000002E-2</v>
      </c>
      <c r="I125" s="307">
        <v>61.98</v>
      </c>
      <c r="J125" s="262">
        <v>6.0999999999999999E-2</v>
      </c>
      <c r="K125" s="302" t="str">
        <f t="shared" si="27"/>
        <v/>
      </c>
      <c r="L125" s="308">
        <v>6.4000000000000001E-2</v>
      </c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 s="101"/>
      <c r="AQ125" s="254">
        <f t="shared" si="22"/>
        <v>58</v>
      </c>
      <c r="AR125">
        <f t="shared" si="25"/>
        <v>868.26</v>
      </c>
      <c r="AS125">
        <f t="shared" si="21"/>
        <v>0</v>
      </c>
      <c r="AT125"/>
      <c r="AU125"/>
      <c r="AV125"/>
      <c r="AW125"/>
      <c r="AX125"/>
      <c r="AY125"/>
      <c r="AZ125"/>
      <c r="BA125"/>
      <c r="BB125"/>
      <c r="BC125"/>
      <c r="BD125"/>
      <c r="BE125"/>
    </row>
    <row r="126" spans="2:57" ht="27" customHeight="1" x14ac:dyDescent="0.25">
      <c r="B126" s="86">
        <f t="shared" si="26"/>
        <v>15</v>
      </c>
      <c r="C126" s="241" t="s">
        <v>62</v>
      </c>
      <c r="D126" s="241" t="s">
        <v>47</v>
      </c>
      <c r="E126" s="236">
        <v>48.2</v>
      </c>
      <c r="F126" s="237">
        <v>0.38500000000000001</v>
      </c>
      <c r="G126" s="244">
        <v>44.16</v>
      </c>
      <c r="H126" s="245">
        <v>8.9999999999999993E-3</v>
      </c>
      <c r="I126" s="307">
        <v>46.1</v>
      </c>
      <c r="J126" s="262">
        <v>0.26400000000000001</v>
      </c>
      <c r="K126" s="302" t="str">
        <f t="shared" si="27"/>
        <v/>
      </c>
      <c r="L126" s="308">
        <v>0.26600000000000001</v>
      </c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 s="101"/>
      <c r="AQ126" s="254">
        <f t="shared" si="22"/>
        <v>59</v>
      </c>
      <c r="AR126">
        <f t="shared" si="25"/>
        <v>889.62</v>
      </c>
      <c r="AS126">
        <f t="shared" si="21"/>
        <v>0</v>
      </c>
      <c r="AT126"/>
      <c r="AU126"/>
      <c r="AV126"/>
      <c r="AW126"/>
      <c r="AX126"/>
      <c r="AY126"/>
      <c r="AZ126"/>
      <c r="BA126"/>
      <c r="BB126"/>
      <c r="BC126"/>
      <c r="BD126"/>
      <c r="BE126"/>
    </row>
    <row r="127" spans="2:57" ht="27" customHeight="1" x14ac:dyDescent="0.2">
      <c r="B127" s="86">
        <f t="shared" si="26"/>
        <v>16</v>
      </c>
      <c r="C127" s="241" t="s">
        <v>63</v>
      </c>
      <c r="D127" s="241" t="s">
        <v>64</v>
      </c>
      <c r="E127" s="236">
        <v>136</v>
      </c>
      <c r="F127" s="237">
        <v>440</v>
      </c>
      <c r="G127" s="244">
        <v>127.3</v>
      </c>
      <c r="H127" s="244">
        <v>64.974000000000004</v>
      </c>
      <c r="I127" s="244">
        <v>135.16999999999999</v>
      </c>
      <c r="J127" s="262">
        <v>321.76186936699997</v>
      </c>
      <c r="K127" s="302" t="str">
        <f t="shared" si="27"/>
        <v/>
      </c>
      <c r="L127" s="313">
        <v>334.82002405700001</v>
      </c>
      <c r="M127" s="209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 s="101"/>
      <c r="AQ127" s="254">
        <f>AQ126+2</f>
        <v>61</v>
      </c>
      <c r="AR127">
        <f t="shared" ref="AR127:AR152" si="28">IF(AE7="tad","tad",AE7)</f>
        <v>908.93</v>
      </c>
      <c r="AS127">
        <f>IF(COUNT(AQ127:AR127)=2,0,-AP$49/500)</f>
        <v>0</v>
      </c>
      <c r="AT127"/>
      <c r="AU127"/>
      <c r="AV127"/>
      <c r="AW127"/>
      <c r="AX127"/>
      <c r="AY127"/>
      <c r="AZ127"/>
      <c r="BA127"/>
      <c r="BB127"/>
      <c r="BC127"/>
      <c r="BD127"/>
      <c r="BE127"/>
    </row>
    <row r="128" spans="2:57" ht="27" customHeight="1" x14ac:dyDescent="0.2">
      <c r="B128" s="86">
        <f t="shared" si="26"/>
        <v>17</v>
      </c>
      <c r="C128" s="241" t="s">
        <v>66</v>
      </c>
      <c r="D128" s="241" t="s">
        <v>64</v>
      </c>
      <c r="E128" s="236">
        <v>113.5</v>
      </c>
      <c r="F128" s="237">
        <v>3.7519999999999998</v>
      </c>
      <c r="G128" s="244">
        <v>104.42</v>
      </c>
      <c r="H128" s="244">
        <v>0.54500000000000004</v>
      </c>
      <c r="I128" s="255">
        <v>109.75</v>
      </c>
      <c r="J128" s="262">
        <v>0.28382917000000002</v>
      </c>
      <c r="K128" s="302">
        <v>480.10199999999998</v>
      </c>
      <c r="L128" s="313">
        <v>0.29716831999999999</v>
      </c>
      <c r="M128" s="209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 s="101"/>
      <c r="AQ128" s="254">
        <f>AQ127+1</f>
        <v>62</v>
      </c>
      <c r="AR128">
        <f t="shared" si="28"/>
        <v>933.5</v>
      </c>
      <c r="AS128">
        <f t="shared" si="21"/>
        <v>0</v>
      </c>
      <c r="AT128"/>
      <c r="AU128"/>
      <c r="AV128"/>
      <c r="AW128"/>
      <c r="AX128"/>
      <c r="AY128"/>
      <c r="AZ128"/>
      <c r="BA128"/>
      <c r="BB128"/>
      <c r="BC128"/>
      <c r="BD128"/>
      <c r="BE128"/>
    </row>
    <row r="129" spans="2:57" ht="27" customHeight="1" x14ac:dyDescent="0.2">
      <c r="B129" s="86">
        <f t="shared" si="26"/>
        <v>18</v>
      </c>
      <c r="C129" s="241" t="s">
        <v>67</v>
      </c>
      <c r="D129" s="241" t="s">
        <v>64</v>
      </c>
      <c r="E129" s="236">
        <v>225.4</v>
      </c>
      <c r="F129" s="236">
        <v>1.2</v>
      </c>
      <c r="G129" s="244">
        <v>223.12</v>
      </c>
      <c r="H129" s="244">
        <v>7.0999999999999994E-2</v>
      </c>
      <c r="I129" s="244">
        <v>199.3</v>
      </c>
      <c r="J129" s="262">
        <v>1.8845000000000001E-2</v>
      </c>
      <c r="K129" s="302" t="str">
        <f t="shared" si="27"/>
        <v/>
      </c>
      <c r="L129" s="313">
        <v>2.6554000000000001E-2</v>
      </c>
      <c r="M129" s="20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 s="101"/>
      <c r="AQ129" s="254">
        <f>AQ128+1</f>
        <v>63</v>
      </c>
      <c r="AR129">
        <f t="shared" si="28"/>
        <v>960.8</v>
      </c>
      <c r="AS129">
        <f t="shared" si="21"/>
        <v>0</v>
      </c>
      <c r="AT129"/>
      <c r="AU129"/>
      <c r="AV129"/>
      <c r="AW129"/>
      <c r="AX129"/>
      <c r="AY129"/>
      <c r="AZ129"/>
      <c r="BA129"/>
      <c r="BB129"/>
      <c r="BC129"/>
      <c r="BD129"/>
      <c r="BE129"/>
    </row>
    <row r="130" spans="2:57" ht="27" customHeight="1" x14ac:dyDescent="0.2">
      <c r="B130" s="86">
        <f t="shared" si="26"/>
        <v>19</v>
      </c>
      <c r="C130" s="241" t="s">
        <v>68</v>
      </c>
      <c r="D130" s="241" t="s">
        <v>64</v>
      </c>
      <c r="E130" s="236">
        <v>224</v>
      </c>
      <c r="F130" s="237">
        <v>0.6</v>
      </c>
      <c r="G130" s="244">
        <v>215.98</v>
      </c>
      <c r="H130" s="244">
        <v>0.105</v>
      </c>
      <c r="I130" s="255">
        <v>221.74</v>
      </c>
      <c r="J130" s="263">
        <v>0.40550000000000003</v>
      </c>
      <c r="K130" s="302" t="str">
        <f t="shared" si="27"/>
        <v/>
      </c>
      <c r="L130" s="314">
        <v>4.1375000000000002E-2</v>
      </c>
      <c r="M130" s="209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 s="101"/>
      <c r="AQ130" s="254">
        <f>AQ129+1</f>
        <v>64</v>
      </c>
      <c r="AR130">
        <f t="shared" si="28"/>
        <v>984.16</v>
      </c>
      <c r="AS130">
        <f t="shared" si="21"/>
        <v>0</v>
      </c>
      <c r="AT130"/>
      <c r="AU130"/>
      <c r="AV130"/>
      <c r="AW130"/>
      <c r="AX130"/>
      <c r="AY130"/>
      <c r="AZ130"/>
      <c r="BA130"/>
      <c r="BB130"/>
      <c r="BC130"/>
      <c r="BD130"/>
      <c r="BE130"/>
    </row>
    <row r="131" spans="2:57" ht="27" customHeight="1" x14ac:dyDescent="0.2">
      <c r="B131" s="86">
        <f t="shared" si="26"/>
        <v>20</v>
      </c>
      <c r="C131" s="241" t="s">
        <v>69</v>
      </c>
      <c r="D131" s="241" t="s">
        <v>64</v>
      </c>
      <c r="E131" s="236">
        <v>196</v>
      </c>
      <c r="F131" s="237">
        <v>1.5820000000000001</v>
      </c>
      <c r="G131" s="244">
        <v>189.04</v>
      </c>
      <c r="H131" s="244">
        <v>0.41899999999999998</v>
      </c>
      <c r="I131" s="255">
        <v>192.33</v>
      </c>
      <c r="J131" s="262">
        <v>0.1145298</v>
      </c>
      <c r="K131" s="302" t="str">
        <f t="shared" si="27"/>
        <v/>
      </c>
      <c r="L131" s="313">
        <v>0.1953541</v>
      </c>
      <c r="M131" s="209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 s="101"/>
      <c r="AQ131" s="254">
        <f>AQ130+1</f>
        <v>65</v>
      </c>
      <c r="AR131">
        <f t="shared" si="28"/>
        <v>1015.13</v>
      </c>
      <c r="AS131">
        <f t="shared" si="21"/>
        <v>0</v>
      </c>
      <c r="AT131"/>
      <c r="AU131"/>
      <c r="AV131"/>
      <c r="AW131"/>
      <c r="AX131"/>
      <c r="AY131"/>
      <c r="AZ131"/>
      <c r="BA131"/>
      <c r="BB131"/>
      <c r="BC131"/>
      <c r="BD131"/>
      <c r="BE131"/>
    </row>
    <row r="132" spans="2:57" ht="27" customHeight="1" x14ac:dyDescent="0.2">
      <c r="B132" s="86">
        <f t="shared" si="26"/>
        <v>21</v>
      </c>
      <c r="C132" s="241" t="s">
        <v>70</v>
      </c>
      <c r="D132" s="241" t="s">
        <v>64</v>
      </c>
      <c r="E132" s="236">
        <v>174</v>
      </c>
      <c r="F132" s="237">
        <v>0.47899999999999998</v>
      </c>
      <c r="G132" s="244">
        <v>172.38</v>
      </c>
      <c r="H132" s="244">
        <v>7.3999999999999996E-2</v>
      </c>
      <c r="I132" s="255">
        <v>168.5</v>
      </c>
      <c r="J132" s="262">
        <v>5.8459999999999998E-2</v>
      </c>
      <c r="K132" s="302">
        <v>226.68</v>
      </c>
      <c r="L132" s="313">
        <v>7.4453599999999995E-2</v>
      </c>
      <c r="M132" s="209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 s="101"/>
      <c r="AQ132" s="254">
        <f t="shared" ref="AQ132:AQ195" si="29">AQ131+1</f>
        <v>66</v>
      </c>
      <c r="AR132">
        <f t="shared" si="28"/>
        <v>1039.57</v>
      </c>
      <c r="AS132">
        <f t="shared" ref="AS132:AS198" si="30">IF(COUNT(AQ132:AR132)=2,0,-AP$49/500)</f>
        <v>0</v>
      </c>
      <c r="AT132"/>
      <c r="AU132"/>
      <c r="AV132"/>
      <c r="AW132"/>
      <c r="AX132"/>
      <c r="AY132"/>
      <c r="AZ132"/>
      <c r="BA132"/>
      <c r="BB132"/>
      <c r="BC132"/>
      <c r="BD132"/>
      <c r="BE132"/>
    </row>
    <row r="133" spans="2:57" ht="27" customHeight="1" x14ac:dyDescent="0.2">
      <c r="B133" s="78">
        <f t="shared" si="26"/>
        <v>22</v>
      </c>
      <c r="C133" s="235" t="s">
        <v>71</v>
      </c>
      <c r="D133" s="235" t="s">
        <v>64</v>
      </c>
      <c r="E133" s="242">
        <v>229.1</v>
      </c>
      <c r="F133" s="243">
        <v>0.79200000000000004</v>
      </c>
      <c r="G133" s="238">
        <v>222.84</v>
      </c>
      <c r="H133" s="238">
        <v>0.28000000000000003</v>
      </c>
      <c r="I133" s="265">
        <v>223.46</v>
      </c>
      <c r="J133" s="266">
        <v>0.32287199999999999</v>
      </c>
      <c r="K133" s="302">
        <v>26.036999999999999</v>
      </c>
      <c r="L133" s="314">
        <v>0.335316</v>
      </c>
      <c r="M133" s="209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 s="101"/>
      <c r="AQ133" s="254">
        <f t="shared" si="29"/>
        <v>67</v>
      </c>
      <c r="AR133">
        <f t="shared" si="28"/>
        <v>1074.3900000000001</v>
      </c>
      <c r="AS133">
        <f t="shared" si="30"/>
        <v>0</v>
      </c>
      <c r="AT133"/>
      <c r="AU133"/>
      <c r="AV133"/>
      <c r="AW133"/>
      <c r="AX133"/>
      <c r="AY133"/>
      <c r="AZ133"/>
      <c r="BA133"/>
      <c r="BB133"/>
      <c r="BC133"/>
      <c r="BD133"/>
      <c r="BE133"/>
    </row>
    <row r="134" spans="2:57" ht="27" customHeight="1" x14ac:dyDescent="0.2">
      <c r="B134" s="86">
        <f t="shared" si="26"/>
        <v>23</v>
      </c>
      <c r="C134" s="241" t="s">
        <v>72</v>
      </c>
      <c r="D134" s="241" t="s">
        <v>64</v>
      </c>
      <c r="E134" s="236">
        <v>249</v>
      </c>
      <c r="F134" s="237">
        <v>2.1240000000000001</v>
      </c>
      <c r="G134" s="244">
        <v>239.52</v>
      </c>
      <c r="H134" s="244">
        <v>0.187</v>
      </c>
      <c r="I134" s="255">
        <v>240.27</v>
      </c>
      <c r="J134" s="263">
        <v>0.24954299999999999</v>
      </c>
      <c r="K134" s="302">
        <v>235.744</v>
      </c>
      <c r="L134" s="314">
        <v>0.284335</v>
      </c>
      <c r="M134" s="209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 s="101"/>
      <c r="AQ134" s="254">
        <f t="shared" si="29"/>
        <v>68</v>
      </c>
      <c r="AR134">
        <f t="shared" si="28"/>
        <v>1107.1300000000001</v>
      </c>
      <c r="AS134">
        <f t="shared" si="30"/>
        <v>0</v>
      </c>
      <c r="AT134"/>
      <c r="AU134"/>
      <c r="AV134"/>
      <c r="AW134"/>
      <c r="AX134"/>
      <c r="AY134"/>
      <c r="AZ134"/>
      <c r="BA134"/>
      <c r="BB134"/>
      <c r="BC134"/>
      <c r="BD134"/>
      <c r="BE134"/>
    </row>
    <row r="135" spans="2:57" ht="27" customHeight="1" x14ac:dyDescent="0.2">
      <c r="B135" s="86">
        <f t="shared" si="26"/>
        <v>24</v>
      </c>
      <c r="C135" s="241" t="s">
        <v>73</v>
      </c>
      <c r="D135" s="241" t="s">
        <v>74</v>
      </c>
      <c r="E135" s="236">
        <v>164.75</v>
      </c>
      <c r="F135" s="236">
        <v>5</v>
      </c>
      <c r="G135" s="244">
        <v>154.43</v>
      </c>
      <c r="H135" s="244">
        <v>0.503</v>
      </c>
      <c r="I135" s="244">
        <v>149.69</v>
      </c>
      <c r="J135" s="263">
        <v>3.4008223100000001</v>
      </c>
      <c r="K135" s="302" t="str">
        <f t="shared" si="27"/>
        <v/>
      </c>
      <c r="L135" s="314">
        <v>3.4008223100000001</v>
      </c>
      <c r="M135" s="209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 s="101"/>
      <c r="AQ135" s="254">
        <f t="shared" si="29"/>
        <v>69</v>
      </c>
      <c r="AR135">
        <f t="shared" si="28"/>
        <v>1129.31</v>
      </c>
      <c r="AS135">
        <f t="shared" si="30"/>
        <v>0</v>
      </c>
      <c r="AT135"/>
      <c r="AU135"/>
      <c r="AV135"/>
      <c r="AW135"/>
      <c r="AX135"/>
      <c r="AY135"/>
      <c r="AZ135"/>
      <c r="BA135"/>
      <c r="BB135"/>
      <c r="BC135"/>
      <c r="BD135"/>
      <c r="BE135"/>
    </row>
    <row r="136" spans="2:57" ht="27" customHeight="1" x14ac:dyDescent="0.2">
      <c r="B136" s="86">
        <f t="shared" si="26"/>
        <v>25</v>
      </c>
      <c r="C136" s="241" t="s">
        <v>75</v>
      </c>
      <c r="D136" s="241" t="s">
        <v>74</v>
      </c>
      <c r="E136" s="236">
        <v>179.1</v>
      </c>
      <c r="F136" s="237">
        <v>4.2</v>
      </c>
      <c r="G136" s="255">
        <v>166.32</v>
      </c>
      <c r="H136" s="255">
        <v>0.39800000000000002</v>
      </c>
      <c r="I136" s="244">
        <v>229.99</v>
      </c>
      <c r="J136" s="262">
        <v>1.94502591</v>
      </c>
      <c r="K136" s="302">
        <v>500</v>
      </c>
      <c r="L136" s="313">
        <v>2.17695989</v>
      </c>
      <c r="M136" s="209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 s="101"/>
      <c r="AQ136" s="254">
        <f t="shared" si="29"/>
        <v>70</v>
      </c>
      <c r="AR136">
        <f t="shared" si="28"/>
        <v>1158.6400000000001</v>
      </c>
      <c r="AS136">
        <f t="shared" si="30"/>
        <v>0</v>
      </c>
      <c r="AT136"/>
      <c r="AU136"/>
      <c r="AV136"/>
      <c r="AW136"/>
      <c r="AX136"/>
      <c r="AY136"/>
      <c r="AZ136"/>
      <c r="BA136"/>
      <c r="BB136"/>
      <c r="BC136"/>
      <c r="BD136"/>
      <c r="BE136"/>
    </row>
    <row r="137" spans="2:57" ht="27" customHeight="1" x14ac:dyDescent="0.2">
      <c r="B137" s="86">
        <f t="shared" si="26"/>
        <v>26</v>
      </c>
      <c r="C137" s="241" t="s">
        <v>76</v>
      </c>
      <c r="D137" s="241" t="s">
        <v>77</v>
      </c>
      <c r="E137" s="236">
        <v>325.56</v>
      </c>
      <c r="F137" s="237">
        <v>0.70099999999999996</v>
      </c>
      <c r="G137" s="255">
        <v>315.85000000000002</v>
      </c>
      <c r="H137" s="255">
        <v>0.114</v>
      </c>
      <c r="I137" s="255">
        <v>320.39999999999998</v>
      </c>
      <c r="J137" s="263">
        <v>0.29898126000000003</v>
      </c>
      <c r="K137" s="302" t="str">
        <f t="shared" si="27"/>
        <v/>
      </c>
      <c r="L137" s="314">
        <v>0.39971859999999998</v>
      </c>
      <c r="M137" s="209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 s="101"/>
      <c r="AQ137" s="254">
        <f t="shared" si="29"/>
        <v>71</v>
      </c>
      <c r="AR137">
        <f t="shared" si="28"/>
        <v>1170.1500000000001</v>
      </c>
      <c r="AS137">
        <f t="shared" si="30"/>
        <v>0</v>
      </c>
      <c r="AT137"/>
      <c r="AU137"/>
      <c r="AV137"/>
      <c r="AW137"/>
      <c r="AX137"/>
      <c r="AY137"/>
      <c r="AZ137"/>
      <c r="BA137"/>
      <c r="BB137"/>
      <c r="BC137"/>
      <c r="BD137"/>
      <c r="BE137"/>
    </row>
    <row r="138" spans="2:57" ht="27" customHeight="1" x14ac:dyDescent="0.2">
      <c r="B138" s="86">
        <f t="shared" si="26"/>
        <v>27</v>
      </c>
      <c r="C138" s="241" t="s">
        <v>78</v>
      </c>
      <c r="D138" s="241" t="s">
        <v>77</v>
      </c>
      <c r="E138" s="236">
        <v>129.19999999999999</v>
      </c>
      <c r="F138" s="237">
        <v>0.5</v>
      </c>
      <c r="G138" s="244">
        <v>123.6</v>
      </c>
      <c r="H138" s="244">
        <v>2.9000000000000001E-2</v>
      </c>
      <c r="I138" s="255">
        <v>128.80000000000001</v>
      </c>
      <c r="J138" s="262">
        <v>0.46718399999999999</v>
      </c>
      <c r="K138" s="302">
        <v>275.45699999999999</v>
      </c>
      <c r="L138" s="313">
        <v>0.5</v>
      </c>
      <c r="M138" s="209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 s="101"/>
      <c r="AQ138" s="254">
        <f t="shared" si="29"/>
        <v>72</v>
      </c>
      <c r="AR138">
        <f t="shared" si="28"/>
        <v>1178.8399999999999</v>
      </c>
      <c r="AS138">
        <f t="shared" si="30"/>
        <v>0</v>
      </c>
      <c r="AT138"/>
      <c r="AU138"/>
      <c r="AV138"/>
      <c r="AW138"/>
      <c r="AX138"/>
      <c r="AY138"/>
      <c r="AZ138"/>
      <c r="BA138"/>
      <c r="BB138"/>
      <c r="BC138"/>
      <c r="BD138"/>
      <c r="BE138"/>
    </row>
    <row r="139" spans="2:57" ht="27" customHeight="1" x14ac:dyDescent="0.2">
      <c r="B139" s="86">
        <f t="shared" si="26"/>
        <v>28</v>
      </c>
      <c r="C139" s="241" t="s">
        <v>79</v>
      </c>
      <c r="D139" s="241" t="s">
        <v>77</v>
      </c>
      <c r="E139" s="236">
        <v>282.77999999999997</v>
      </c>
      <c r="F139" s="237">
        <v>0.51300000000000001</v>
      </c>
      <c r="G139" s="244">
        <v>277.87</v>
      </c>
      <c r="H139" s="244">
        <v>7.3999999999999996E-2</v>
      </c>
      <c r="I139" s="244">
        <v>275.75</v>
      </c>
      <c r="J139" s="262">
        <v>0</v>
      </c>
      <c r="K139" s="302" t="str">
        <f t="shared" si="27"/>
        <v/>
      </c>
      <c r="L139" s="313">
        <v>0.27059280000000002</v>
      </c>
      <c r="M139" s="20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 s="101"/>
      <c r="AQ139" s="254">
        <f t="shared" si="29"/>
        <v>73</v>
      </c>
      <c r="AR139">
        <f t="shared" si="28"/>
        <v>1173.79</v>
      </c>
      <c r="AS139">
        <f t="shared" si="30"/>
        <v>0</v>
      </c>
      <c r="AT139"/>
      <c r="AU139"/>
      <c r="AV139"/>
      <c r="AW139"/>
      <c r="AX139"/>
      <c r="AY139"/>
      <c r="AZ139"/>
      <c r="BA139"/>
      <c r="BB139"/>
      <c r="BC139"/>
      <c r="BD139"/>
      <c r="BE139"/>
    </row>
    <row r="140" spans="2:57" ht="27" customHeight="1" x14ac:dyDescent="0.2">
      <c r="B140" s="86">
        <f t="shared" si="26"/>
        <v>29</v>
      </c>
      <c r="C140" s="241" t="s">
        <v>80</v>
      </c>
      <c r="D140" s="241" t="s">
        <v>77</v>
      </c>
      <c r="E140" s="236">
        <v>99</v>
      </c>
      <c r="F140" s="237">
        <v>2.6110000000000002</v>
      </c>
      <c r="G140" s="244">
        <v>91.8</v>
      </c>
      <c r="H140" s="244">
        <v>0.17</v>
      </c>
      <c r="I140" s="255">
        <v>98.69</v>
      </c>
      <c r="J140" s="263">
        <v>0.93353450900000001</v>
      </c>
      <c r="K140" s="302" t="str">
        <f t="shared" si="27"/>
        <v/>
      </c>
      <c r="L140" s="314">
        <v>0.95885724000000006</v>
      </c>
      <c r="M140" s="209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 s="101"/>
      <c r="AQ140" s="254">
        <f t="shared" si="29"/>
        <v>74</v>
      </c>
      <c r="AR140">
        <f t="shared" si="28"/>
        <v>1172.98</v>
      </c>
      <c r="AS140">
        <f t="shared" si="30"/>
        <v>0</v>
      </c>
      <c r="AT140"/>
      <c r="AU140"/>
      <c r="AV140"/>
      <c r="AW140"/>
      <c r="AX140"/>
      <c r="AY140"/>
      <c r="AZ140"/>
      <c r="BA140"/>
      <c r="BB140"/>
      <c r="BC140"/>
      <c r="BD140"/>
      <c r="BE140"/>
    </row>
    <row r="141" spans="2:57" ht="27" customHeight="1" x14ac:dyDescent="0.2">
      <c r="B141" s="86">
        <f t="shared" si="26"/>
        <v>30</v>
      </c>
      <c r="C141" s="241" t="s">
        <v>82</v>
      </c>
      <c r="D141" s="241" t="s">
        <v>77</v>
      </c>
      <c r="E141" s="236">
        <v>189.7</v>
      </c>
      <c r="F141" s="236">
        <v>7.9000000000000001E-2</v>
      </c>
      <c r="G141" s="244">
        <v>188.25</v>
      </c>
      <c r="H141" s="244">
        <v>3.2000000000000001E-2</v>
      </c>
      <c r="I141" s="255">
        <v>189.21</v>
      </c>
      <c r="J141" s="263">
        <v>6.8335999999999994E-2</v>
      </c>
      <c r="K141" s="302" t="str">
        <f t="shared" si="27"/>
        <v/>
      </c>
      <c r="L141" s="314">
        <v>7.1496000000000004E-2</v>
      </c>
      <c r="M141" s="209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 s="101"/>
      <c r="AQ141" s="254">
        <f t="shared" si="29"/>
        <v>75</v>
      </c>
      <c r="AR141">
        <f t="shared" si="28"/>
        <v>1174.8399999999999</v>
      </c>
      <c r="AS141">
        <f t="shared" si="30"/>
        <v>0</v>
      </c>
      <c r="AT141"/>
      <c r="AU141"/>
      <c r="AV141"/>
      <c r="AW141"/>
      <c r="AX141"/>
      <c r="AY141"/>
      <c r="AZ141"/>
      <c r="BA141"/>
      <c r="BB141"/>
      <c r="BC141"/>
      <c r="BD141"/>
      <c r="BE141"/>
    </row>
    <row r="142" spans="2:57" ht="27" customHeight="1" x14ac:dyDescent="0.2">
      <c r="B142" s="86">
        <f t="shared" si="26"/>
        <v>31</v>
      </c>
      <c r="C142" s="241" t="s">
        <v>84</v>
      </c>
      <c r="D142" s="241" t="s">
        <v>77</v>
      </c>
      <c r="E142" s="236">
        <v>171.19</v>
      </c>
      <c r="F142" s="237">
        <v>9.6879999999999994E-2</v>
      </c>
      <c r="G142" s="244">
        <v>169.34</v>
      </c>
      <c r="H142" s="245">
        <v>5.1999999999999998E-2</v>
      </c>
      <c r="I142" s="255">
        <v>171.19</v>
      </c>
      <c r="J142" s="263">
        <v>9.6879999999999994E-2</v>
      </c>
      <c r="K142" s="302">
        <v>8.4770000000000003</v>
      </c>
      <c r="L142" s="314">
        <v>0.10269300000000001</v>
      </c>
      <c r="M142" s="209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 s="101"/>
      <c r="AQ142" s="254">
        <f t="shared" si="29"/>
        <v>76</v>
      </c>
      <c r="AR142">
        <f t="shared" si="28"/>
        <v>1173.98</v>
      </c>
      <c r="AS142">
        <f t="shared" si="30"/>
        <v>0</v>
      </c>
      <c r="AT142"/>
      <c r="AU142"/>
      <c r="AV142"/>
      <c r="AW142"/>
      <c r="AX142"/>
      <c r="AY142"/>
      <c r="AZ142"/>
      <c r="BA142"/>
      <c r="BB142"/>
      <c r="BC142"/>
      <c r="BD142"/>
      <c r="BE142"/>
    </row>
    <row r="143" spans="2:57" ht="27" customHeight="1" x14ac:dyDescent="0.2">
      <c r="B143" s="86">
        <f t="shared" si="26"/>
        <v>32</v>
      </c>
      <c r="C143" s="241" t="s">
        <v>86</v>
      </c>
      <c r="D143" s="241" t="s">
        <v>87</v>
      </c>
      <c r="E143" s="236">
        <v>142.6</v>
      </c>
      <c r="F143" s="237">
        <v>9.157</v>
      </c>
      <c r="G143" s="244">
        <v>139.43</v>
      </c>
      <c r="H143" s="244">
        <v>1.7649999999999999</v>
      </c>
      <c r="I143" s="244">
        <v>152.37</v>
      </c>
      <c r="J143" s="267">
        <v>7.2797329299999998</v>
      </c>
      <c r="K143" s="302" t="str">
        <f>IF(I143&gt;E143,"Limpas","")</f>
        <v>Limpas</v>
      </c>
      <c r="L143" s="315">
        <v>7.57398477</v>
      </c>
      <c r="M143" s="209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 s="101"/>
      <c r="AQ143" s="254">
        <f t="shared" si="29"/>
        <v>77</v>
      </c>
      <c r="AR143">
        <f t="shared" si="28"/>
        <v>1177</v>
      </c>
      <c r="AS143">
        <f t="shared" si="30"/>
        <v>0</v>
      </c>
      <c r="AT143"/>
      <c r="AU143"/>
      <c r="AV143"/>
      <c r="AW143"/>
      <c r="AX143"/>
      <c r="AY143"/>
      <c r="AZ143"/>
      <c r="BA143"/>
      <c r="BB143"/>
      <c r="BC143"/>
      <c r="BD143"/>
      <c r="BE143"/>
    </row>
    <row r="144" spans="2:57" ht="27" customHeight="1" x14ac:dyDescent="0.2">
      <c r="B144" s="86">
        <f t="shared" si="26"/>
        <v>33</v>
      </c>
      <c r="C144" s="241" t="s">
        <v>89</v>
      </c>
      <c r="D144" s="241" t="s">
        <v>87</v>
      </c>
      <c r="E144" s="236">
        <v>239.5</v>
      </c>
      <c r="F144" s="237">
        <v>2.6720000000000002</v>
      </c>
      <c r="G144" s="244">
        <v>234.45</v>
      </c>
      <c r="H144" s="245">
        <v>0.44600000000000001</v>
      </c>
      <c r="I144" s="244">
        <v>238.41</v>
      </c>
      <c r="J144" s="267">
        <v>2.09</v>
      </c>
      <c r="K144" s="302" t="str">
        <f t="shared" si="27"/>
        <v/>
      </c>
      <c r="L144" s="315">
        <v>2.1503999999999999</v>
      </c>
      <c r="M144" s="209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 s="101"/>
      <c r="AQ144" s="254">
        <f t="shared" si="29"/>
        <v>78</v>
      </c>
      <c r="AR144">
        <f t="shared" si="28"/>
        <v>1183.57</v>
      </c>
      <c r="AS144">
        <f t="shared" si="30"/>
        <v>0</v>
      </c>
      <c r="AT144"/>
      <c r="AU144"/>
      <c r="AV144"/>
      <c r="AW144"/>
      <c r="AX144"/>
      <c r="AY144"/>
      <c r="AZ144"/>
      <c r="BA144"/>
      <c r="BB144"/>
      <c r="BC144"/>
      <c r="BD144"/>
      <c r="BE144"/>
    </row>
    <row r="145" spans="2:57" ht="27" customHeight="1" x14ac:dyDescent="0.2">
      <c r="B145" s="86">
        <f t="shared" si="26"/>
        <v>34</v>
      </c>
      <c r="C145" s="241" t="s">
        <v>91</v>
      </c>
      <c r="D145" s="241" t="s">
        <v>92</v>
      </c>
      <c r="E145" s="236">
        <v>120.5</v>
      </c>
      <c r="F145" s="237">
        <v>3.677</v>
      </c>
      <c r="G145" s="244">
        <v>118.55</v>
      </c>
      <c r="H145" s="244">
        <v>0.59499999999999997</v>
      </c>
      <c r="I145" s="244">
        <v>120.68</v>
      </c>
      <c r="J145" s="262">
        <v>4.0207579999999998</v>
      </c>
      <c r="K145" s="302" t="str">
        <f t="shared" si="27"/>
        <v>Limpas</v>
      </c>
      <c r="L145" s="313">
        <v>4.1163930000000004</v>
      </c>
      <c r="M145" s="209"/>
      <c r="AB145"/>
      <c r="AC145"/>
      <c r="AD145"/>
      <c r="AE145">
        <v>1</v>
      </c>
      <c r="AF145"/>
      <c r="AG145"/>
      <c r="AH145"/>
      <c r="AI145"/>
      <c r="AJ145"/>
      <c r="AK145"/>
      <c r="AL145"/>
      <c r="AM145"/>
      <c r="AN145"/>
      <c r="AO145"/>
      <c r="AP145" s="101"/>
      <c r="AQ145" s="254">
        <f t="shared" si="29"/>
        <v>79</v>
      </c>
      <c r="AR145">
        <f t="shared" si="28"/>
        <v>1192.02</v>
      </c>
      <c r="AS145">
        <f t="shared" si="30"/>
        <v>0</v>
      </c>
      <c r="AT145"/>
      <c r="AU145"/>
      <c r="AV145"/>
      <c r="AW145"/>
      <c r="AX145"/>
      <c r="AY145"/>
      <c r="AZ145"/>
      <c r="BA145"/>
      <c r="BB145"/>
      <c r="BC145"/>
      <c r="BD145"/>
      <c r="BE145"/>
    </row>
    <row r="146" spans="2:57" ht="27" customHeight="1" x14ac:dyDescent="0.2">
      <c r="B146" s="86">
        <f t="shared" si="26"/>
        <v>35</v>
      </c>
      <c r="C146" s="241" t="s">
        <v>94</v>
      </c>
      <c r="D146" s="241" t="s">
        <v>95</v>
      </c>
      <c r="E146" s="236">
        <v>110.56</v>
      </c>
      <c r="F146" s="237">
        <v>2.75</v>
      </c>
      <c r="G146" s="244">
        <v>107.16</v>
      </c>
      <c r="H146" s="244">
        <v>0.311</v>
      </c>
      <c r="I146" s="244">
        <v>110.36</v>
      </c>
      <c r="J146" s="262">
        <v>2.3705356000000002</v>
      </c>
      <c r="K146" s="302" t="str">
        <f t="shared" si="27"/>
        <v/>
      </c>
      <c r="L146" s="313">
        <v>2.5602678000000001</v>
      </c>
      <c r="M146" s="209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 s="101"/>
      <c r="AQ146" s="254">
        <f t="shared" si="29"/>
        <v>80</v>
      </c>
      <c r="AR146">
        <f t="shared" si="28"/>
        <v>1217.23</v>
      </c>
      <c r="AS146">
        <f t="shared" si="30"/>
        <v>0</v>
      </c>
      <c r="AT146"/>
      <c r="AU146"/>
      <c r="AV146"/>
      <c r="AW146"/>
      <c r="AX146"/>
      <c r="AY146"/>
      <c r="AZ146"/>
      <c r="BA146"/>
      <c r="BB146"/>
      <c r="BC146"/>
      <c r="BD146"/>
      <c r="BE146"/>
    </row>
    <row r="147" spans="2:57" ht="27" customHeight="1" x14ac:dyDescent="0.2">
      <c r="B147" s="86">
        <f t="shared" si="26"/>
        <v>36</v>
      </c>
      <c r="C147" s="241" t="s">
        <v>96</v>
      </c>
      <c r="D147" s="241" t="s">
        <v>97</v>
      </c>
      <c r="E147" s="236">
        <v>72</v>
      </c>
      <c r="F147" s="237">
        <v>38.036000000000001</v>
      </c>
      <c r="G147" s="244">
        <v>48.7</v>
      </c>
      <c r="H147" s="245">
        <v>2.5659999999999998</v>
      </c>
      <c r="I147" s="244">
        <v>70.459999999999994</v>
      </c>
      <c r="J147" s="246">
        <v>33.991</v>
      </c>
      <c r="K147" s="302">
        <v>31.690999999999999</v>
      </c>
      <c r="L147" s="315">
        <v>35.743000000000002</v>
      </c>
      <c r="M147" s="209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 s="101"/>
      <c r="AQ147" s="254">
        <f t="shared" si="29"/>
        <v>81</v>
      </c>
      <c r="AR147">
        <f t="shared" si="28"/>
        <v>1240.25</v>
      </c>
      <c r="AS147">
        <f t="shared" si="30"/>
        <v>0</v>
      </c>
      <c r="AT147"/>
      <c r="AU147"/>
      <c r="AV147"/>
      <c r="AW147"/>
      <c r="AX147"/>
      <c r="AY147"/>
      <c r="AZ147"/>
      <c r="BA147"/>
      <c r="BB147"/>
      <c r="BC147"/>
      <c r="BD147"/>
      <c r="BE147"/>
    </row>
    <row r="148" spans="2:57" ht="27" customHeight="1" x14ac:dyDescent="0.2">
      <c r="B148" s="86">
        <f t="shared" si="26"/>
        <v>37</v>
      </c>
      <c r="C148" s="241" t="s">
        <v>98</v>
      </c>
      <c r="D148" s="241" t="s">
        <v>97</v>
      </c>
      <c r="E148" s="236">
        <v>185</v>
      </c>
      <c r="F148" s="237">
        <v>388.72199999999998</v>
      </c>
      <c r="G148" s="244">
        <v>164.5</v>
      </c>
      <c r="H148" s="245">
        <v>195.773</v>
      </c>
      <c r="I148" s="90">
        <v>177.36</v>
      </c>
      <c r="J148" s="92">
        <v>312.06200000000001</v>
      </c>
      <c r="K148" s="302" t="str">
        <f t="shared" si="27"/>
        <v/>
      </c>
      <c r="L148" s="315">
        <v>317.56400000000002</v>
      </c>
      <c r="M148" s="209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 s="101"/>
      <c r="AQ148" s="254">
        <f t="shared" si="29"/>
        <v>82</v>
      </c>
      <c r="AR148">
        <f t="shared" si="28"/>
        <v>1241.27</v>
      </c>
      <c r="AS148">
        <f t="shared" si="30"/>
        <v>0</v>
      </c>
      <c r="AT148"/>
      <c r="AU148"/>
      <c r="AV148"/>
      <c r="AW148"/>
      <c r="AX148"/>
      <c r="AY148"/>
      <c r="AZ148"/>
      <c r="BA148"/>
      <c r="BB148"/>
      <c r="BC148"/>
      <c r="BD148"/>
      <c r="BE148"/>
    </row>
    <row r="149" spans="2:57" ht="27" customHeight="1" x14ac:dyDescent="0.2">
      <c r="B149" s="86">
        <v>38</v>
      </c>
      <c r="C149" s="241" t="s">
        <v>100</v>
      </c>
      <c r="D149" s="241" t="s">
        <v>101</v>
      </c>
      <c r="E149" s="236">
        <v>231</v>
      </c>
      <c r="F149" s="237">
        <v>30.48</v>
      </c>
      <c r="G149" s="244">
        <v>228.11</v>
      </c>
      <c r="H149" s="245">
        <v>5.93</v>
      </c>
      <c r="I149" s="244">
        <v>229.81</v>
      </c>
      <c r="J149" s="246">
        <v>11.07</v>
      </c>
      <c r="K149" s="302" t="str">
        <f>IF(I149&gt;E149,"Limpas","")</f>
        <v/>
      </c>
      <c r="L149" s="315">
        <v>11.926</v>
      </c>
      <c r="M149" s="161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 s="101"/>
      <c r="AQ149" s="254">
        <f t="shared" si="29"/>
        <v>83</v>
      </c>
      <c r="AR149">
        <f t="shared" si="28"/>
        <v>1248.96</v>
      </c>
      <c r="AS149">
        <f t="shared" si="30"/>
        <v>0</v>
      </c>
      <c r="AT149"/>
      <c r="AU149"/>
      <c r="AV149"/>
      <c r="AW149"/>
      <c r="AX149"/>
      <c r="AY149"/>
      <c r="AZ149"/>
      <c r="BA149"/>
      <c r="BB149"/>
      <c r="BC149"/>
      <c r="BD149"/>
      <c r="BE149"/>
    </row>
    <row r="150" spans="2:57" ht="27" customHeight="1" x14ac:dyDescent="0.2">
      <c r="B150" s="78">
        <v>39</v>
      </c>
      <c r="C150" s="235" t="s">
        <v>109</v>
      </c>
      <c r="D150" s="235" t="s">
        <v>40</v>
      </c>
      <c r="E150" s="242">
        <v>149.30000000000001</v>
      </c>
      <c r="F150" s="243">
        <v>17.670000000000002</v>
      </c>
      <c r="G150" s="242">
        <v>149.30000000000001</v>
      </c>
      <c r="H150" s="243">
        <v>17.670000000000002</v>
      </c>
      <c r="I150" s="242">
        <v>149.32</v>
      </c>
      <c r="J150" s="270">
        <v>10.94</v>
      </c>
      <c r="K150" s="316" t="s">
        <v>110</v>
      </c>
      <c r="L150" s="317">
        <v>10.88</v>
      </c>
      <c r="M150" s="209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 s="101"/>
      <c r="AQ150" s="254">
        <f t="shared" si="29"/>
        <v>84</v>
      </c>
      <c r="AR150">
        <f t="shared" si="28"/>
        <v>1248.82</v>
      </c>
      <c r="AS150">
        <f t="shared" si="30"/>
        <v>0</v>
      </c>
      <c r="AT150"/>
      <c r="AU150"/>
      <c r="AV150"/>
      <c r="AW150"/>
      <c r="AX150"/>
      <c r="AY150"/>
      <c r="AZ150"/>
      <c r="BA150"/>
      <c r="BB150"/>
      <c r="BC150"/>
      <c r="BD150"/>
      <c r="BE150"/>
    </row>
    <row r="151" spans="2:57" ht="27" customHeight="1" x14ac:dyDescent="0.25">
      <c r="B151" s="86">
        <f>+B150+1</f>
        <v>40</v>
      </c>
      <c r="C151" s="241" t="s">
        <v>111</v>
      </c>
      <c r="D151" s="241" t="s">
        <v>54</v>
      </c>
      <c r="E151" s="236">
        <v>39</v>
      </c>
      <c r="F151" s="237">
        <v>0.47399999999999998</v>
      </c>
      <c r="G151" s="236">
        <v>39</v>
      </c>
      <c r="H151" s="237">
        <v>0.47</v>
      </c>
      <c r="I151" s="318">
        <v>38.6</v>
      </c>
      <c r="J151" s="267">
        <v>0.42799999999999999</v>
      </c>
      <c r="K151" s="316" t="s">
        <v>99</v>
      </c>
      <c r="L151" s="317">
        <v>0.443</v>
      </c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 s="101"/>
      <c r="AQ151" s="254">
        <f t="shared" si="29"/>
        <v>85</v>
      </c>
      <c r="AR151">
        <f t="shared" si="28"/>
        <v>1254.3</v>
      </c>
      <c r="AS151">
        <f t="shared" si="30"/>
        <v>0</v>
      </c>
      <c r="AT151"/>
      <c r="AU151"/>
      <c r="AV151"/>
      <c r="AW151"/>
      <c r="AX151"/>
      <c r="AY151"/>
      <c r="AZ151"/>
      <c r="BA151"/>
      <c r="BB151"/>
      <c r="BC151"/>
      <c r="BD151"/>
      <c r="BE151"/>
    </row>
    <row r="152" spans="2:57" ht="27" customHeight="1" thickBot="1" x14ac:dyDescent="0.3">
      <c r="B152" s="173">
        <v>41</v>
      </c>
      <c r="C152" s="274" t="s">
        <v>113</v>
      </c>
      <c r="D152" s="274" t="s">
        <v>54</v>
      </c>
      <c r="E152" s="275">
        <v>70</v>
      </c>
      <c r="F152" s="276">
        <v>0.81699999999999995</v>
      </c>
      <c r="G152" s="275">
        <v>70</v>
      </c>
      <c r="H152" s="276">
        <v>0.82</v>
      </c>
      <c r="I152" s="307">
        <v>69.5</v>
      </c>
      <c r="J152" s="267">
        <v>0.65300000000000002</v>
      </c>
      <c r="K152" s="316"/>
      <c r="L152" s="317">
        <v>0.69599999999999995</v>
      </c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 s="101"/>
      <c r="AQ152" s="254">
        <f t="shared" si="29"/>
        <v>86</v>
      </c>
      <c r="AR152">
        <f t="shared" si="28"/>
        <v>1256.3900000000001</v>
      </c>
      <c r="AS152">
        <f t="shared" si="30"/>
        <v>0</v>
      </c>
      <c r="AT152"/>
      <c r="AU152"/>
      <c r="AV152"/>
      <c r="AW152"/>
      <c r="AX152"/>
      <c r="AY152"/>
      <c r="AZ152"/>
      <c r="BA152"/>
      <c r="BB152"/>
      <c r="BC152"/>
      <c r="BD152"/>
      <c r="BE152"/>
    </row>
    <row r="153" spans="2:57" ht="27" customHeight="1" thickBot="1" x14ac:dyDescent="0.25">
      <c r="B153" s="180"/>
      <c r="C153" s="233" t="s">
        <v>115</v>
      </c>
      <c r="D153" s="233"/>
      <c r="E153" s="278"/>
      <c r="F153" s="279">
        <f>SUM(F112:F152)</f>
        <v>1813.882478</v>
      </c>
      <c r="G153" s="278"/>
      <c r="H153" s="279">
        <f>SUM(H115:H152)</f>
        <v>609.5870000000001</v>
      </c>
      <c r="I153" s="278"/>
      <c r="J153" s="280">
        <f>SUM(J112:J152)</f>
        <v>1223.4847858225205</v>
      </c>
      <c r="K153" s="319"/>
      <c r="L153" s="320"/>
      <c r="M153" s="209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 s="101"/>
      <c r="AQ153" s="254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</row>
    <row r="154" spans="2:57" ht="27" customHeight="1" thickBot="1" x14ac:dyDescent="0.25">
      <c r="B154" s="188" t="s">
        <v>117</v>
      </c>
      <c r="C154" s="215" t="s">
        <v>118</v>
      </c>
      <c r="D154" s="215"/>
      <c r="E154" s="282"/>
      <c r="F154" s="283"/>
      <c r="G154" s="284"/>
      <c r="H154" s="285">
        <v>1</v>
      </c>
      <c r="I154" s="282"/>
      <c r="J154" s="286">
        <f>IFERROR(+J153/H153,0)</f>
        <v>2.0070716498588723</v>
      </c>
      <c r="K154" s="321"/>
      <c r="L154" s="322"/>
      <c r="M154" s="209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 s="101"/>
      <c r="AQ154" s="2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</row>
    <row r="155" spans="2:57" ht="27" customHeight="1" thickBot="1" x14ac:dyDescent="0.25">
      <c r="B155" s="197"/>
      <c r="C155" s="289" t="s">
        <v>119</v>
      </c>
      <c r="D155" s="290"/>
      <c r="E155" s="291">
        <v>1736.79</v>
      </c>
      <c r="F155" s="292">
        <v>1</v>
      </c>
      <c r="G155" s="293" t="s">
        <v>117</v>
      </c>
      <c r="H155" s="292">
        <f>+H153/F153*100%</f>
        <v>0.33606752774420928</v>
      </c>
      <c r="I155" s="294"/>
      <c r="J155" s="295">
        <f>+J153/F153</f>
        <v>0.67451160737356242</v>
      </c>
      <c r="K155" s="323"/>
      <c r="L155" s="322"/>
      <c r="M155" s="209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 s="101"/>
      <c r="AQ155" s="254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</row>
    <row r="156" spans="2:57" ht="27" customHeight="1" thickBot="1" x14ac:dyDescent="0.25">
      <c r="B156" s="197"/>
      <c r="C156" s="289" t="s">
        <v>120</v>
      </c>
      <c r="D156" s="290"/>
      <c r="E156" s="297">
        <f>F153-E155</f>
        <v>77.092478000000028</v>
      </c>
      <c r="F156" s="298"/>
      <c r="G156" s="207"/>
      <c r="H156" s="298"/>
      <c r="I156" s="104"/>
      <c r="J156" s="298"/>
      <c r="K156" s="299"/>
      <c r="L156" s="299"/>
      <c r="M156" s="209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 s="101"/>
      <c r="AQ156" s="254">
        <f>AQ152+1</f>
        <v>87</v>
      </c>
      <c r="AR156">
        <f>IF(AE33="tad","tad",AE33)</f>
        <v>1260.51</v>
      </c>
      <c r="AS156">
        <f t="shared" si="30"/>
        <v>0</v>
      </c>
      <c r="AT156"/>
      <c r="AU156"/>
      <c r="AV156"/>
      <c r="AW156"/>
      <c r="AX156"/>
      <c r="AY156"/>
      <c r="AZ156"/>
      <c r="BA156"/>
      <c r="BB156"/>
      <c r="BC156"/>
      <c r="BD156"/>
      <c r="BE156"/>
    </row>
    <row r="157" spans="2:57" ht="27" customHeight="1" thickBot="1" x14ac:dyDescent="0.25">
      <c r="B157" s="28"/>
      <c r="C157" s="210"/>
      <c r="D157" s="210"/>
      <c r="E157" s="210"/>
      <c r="F157" s="211">
        <v>26</v>
      </c>
      <c r="G157" s="31" t="s">
        <v>19</v>
      </c>
      <c r="H157" s="30">
        <v>2020</v>
      </c>
      <c r="I157" s="210"/>
      <c r="J157" s="210"/>
      <c r="K157" s="212"/>
      <c r="L157" s="213"/>
      <c r="M157" s="209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 s="101"/>
      <c r="AQ157" s="254">
        <f t="shared" si="29"/>
        <v>88</v>
      </c>
      <c r="AR157">
        <f>IF(AE34="tad","tad",AE34)</f>
        <v>1257.74</v>
      </c>
      <c r="AS157">
        <f t="shared" si="30"/>
        <v>0</v>
      </c>
      <c r="AT157"/>
      <c r="AU157"/>
      <c r="AV157"/>
      <c r="AW157"/>
      <c r="AX157"/>
      <c r="AY157"/>
      <c r="AZ157"/>
      <c r="BA157"/>
      <c r="BB157"/>
      <c r="BC157"/>
      <c r="BD157"/>
      <c r="BE157"/>
    </row>
    <row r="158" spans="2:57" ht="27" customHeight="1" x14ac:dyDescent="0.2">
      <c r="B158" s="214" t="s">
        <v>20</v>
      </c>
      <c r="C158" s="215" t="s">
        <v>21</v>
      </c>
      <c r="D158" s="215" t="s">
        <v>22</v>
      </c>
      <c r="E158" s="216" t="s">
        <v>23</v>
      </c>
      <c r="F158" s="217"/>
      <c r="G158" s="216" t="s">
        <v>24</v>
      </c>
      <c r="H158" s="217"/>
      <c r="I158" s="216" t="s">
        <v>25</v>
      </c>
      <c r="J158" s="217"/>
      <c r="K158" s="218" t="s">
        <v>123</v>
      </c>
      <c r="L158" s="2"/>
      <c r="M158" s="209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 s="101"/>
      <c r="AQ158" s="254">
        <f t="shared" si="29"/>
        <v>89</v>
      </c>
      <c r="AR158">
        <f>IF(AE35="tad","tad",AE35)</f>
        <v>1258.47</v>
      </c>
      <c r="AS158">
        <f t="shared" si="30"/>
        <v>0</v>
      </c>
      <c r="AT158"/>
      <c r="AU158"/>
      <c r="AV158"/>
      <c r="AW158"/>
      <c r="AX158"/>
      <c r="AY158"/>
      <c r="AZ158"/>
      <c r="BA158"/>
      <c r="BB158"/>
      <c r="BC158"/>
      <c r="BD158"/>
      <c r="BE158"/>
    </row>
    <row r="159" spans="2:57" ht="27" customHeight="1" x14ac:dyDescent="0.2">
      <c r="B159" s="219"/>
      <c r="C159" s="220"/>
      <c r="D159" s="220"/>
      <c r="E159" s="221" t="s">
        <v>28</v>
      </c>
      <c r="F159" s="221" t="s">
        <v>29</v>
      </c>
      <c r="G159" s="222" t="s">
        <v>28</v>
      </c>
      <c r="H159" s="221" t="s">
        <v>29</v>
      </c>
      <c r="I159" s="222" t="s">
        <v>28</v>
      </c>
      <c r="J159" s="221" t="s">
        <v>29</v>
      </c>
      <c r="K159" s="223"/>
      <c r="L159" s="2"/>
      <c r="M159" s="20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 s="101"/>
      <c r="AQ159" s="254">
        <f t="shared" si="29"/>
        <v>90</v>
      </c>
      <c r="AR159">
        <f>IF(AE36="tad","tad",AE36)</f>
        <v>1261.4000000000001</v>
      </c>
      <c r="AS159">
        <f t="shared" si="30"/>
        <v>0</v>
      </c>
      <c r="AT159"/>
      <c r="AU159"/>
      <c r="AV159"/>
      <c r="AW159"/>
      <c r="AX159"/>
      <c r="AY159"/>
      <c r="AZ159"/>
      <c r="BA159"/>
      <c r="BB159"/>
      <c r="BC159"/>
      <c r="BD159"/>
      <c r="BE159"/>
    </row>
    <row r="160" spans="2:57" ht="27" customHeight="1" thickBot="1" x14ac:dyDescent="0.25">
      <c r="B160" s="224"/>
      <c r="C160" s="225"/>
      <c r="D160" s="225"/>
      <c r="E160" s="226" t="s">
        <v>30</v>
      </c>
      <c r="F160" s="226" t="s">
        <v>124</v>
      </c>
      <c r="G160" s="227" t="s">
        <v>30</v>
      </c>
      <c r="H160" s="226" t="s">
        <v>124</v>
      </c>
      <c r="I160" s="227" t="s">
        <v>30</v>
      </c>
      <c r="J160" s="226" t="s">
        <v>124</v>
      </c>
      <c r="K160" s="228"/>
      <c r="L160" s="2"/>
      <c r="M160" s="209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 s="101"/>
      <c r="AQ160" s="254">
        <f t="shared" si="29"/>
        <v>91</v>
      </c>
      <c r="AR160">
        <f>IF(AE37="tad","tad",AE37)</f>
        <v>1268.79</v>
      </c>
      <c r="AS160">
        <f t="shared" si="30"/>
        <v>0</v>
      </c>
      <c r="AT160"/>
      <c r="AU160"/>
      <c r="AV160"/>
      <c r="AW160"/>
      <c r="AX160"/>
      <c r="AY160"/>
      <c r="AZ160"/>
      <c r="BA160"/>
      <c r="BB160"/>
      <c r="BC160"/>
      <c r="BD160"/>
      <c r="BE160"/>
    </row>
    <row r="161" spans="2:57" ht="27" customHeight="1" thickBot="1" x14ac:dyDescent="0.25">
      <c r="B161" s="180">
        <v>1</v>
      </c>
      <c r="C161" s="233">
        <v>2</v>
      </c>
      <c r="D161" s="233">
        <v>3</v>
      </c>
      <c r="E161" s="233">
        <v>4</v>
      </c>
      <c r="F161" s="233">
        <v>5</v>
      </c>
      <c r="G161" s="233">
        <v>6</v>
      </c>
      <c r="H161" s="233">
        <v>7</v>
      </c>
      <c r="I161" s="233">
        <v>8</v>
      </c>
      <c r="J161" s="233">
        <v>9</v>
      </c>
      <c r="K161" s="234">
        <v>10</v>
      </c>
      <c r="L161" s="288"/>
      <c r="M161" s="209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 s="101"/>
      <c r="AQ161" s="254">
        <f t="shared" si="29"/>
        <v>92</v>
      </c>
      <c r="AR161">
        <f t="shared" ref="AR161:AR190" si="31">IF(AF7="tad","tad",AF7)</f>
        <v>1274.99</v>
      </c>
      <c r="AS161">
        <f t="shared" si="30"/>
        <v>0</v>
      </c>
      <c r="AT161"/>
      <c r="AU161"/>
      <c r="AV161"/>
      <c r="AW161"/>
      <c r="AX161"/>
      <c r="AY161"/>
      <c r="AZ161"/>
      <c r="BA161"/>
      <c r="BB161"/>
      <c r="BC161"/>
      <c r="BD161"/>
      <c r="BE161"/>
    </row>
    <row r="162" spans="2:57" ht="27" customHeight="1" x14ac:dyDescent="0.2">
      <c r="B162" s="78">
        <v>1</v>
      </c>
      <c r="C162" s="235" t="s">
        <v>32</v>
      </c>
      <c r="D162" s="235" t="s">
        <v>33</v>
      </c>
      <c r="E162" s="236">
        <v>55.77</v>
      </c>
      <c r="F162" s="237">
        <v>31.144597999999998</v>
      </c>
      <c r="G162" s="238">
        <v>53.24</v>
      </c>
      <c r="H162" s="238">
        <v>18.036000000000001</v>
      </c>
      <c r="I162" s="238">
        <v>54.95</v>
      </c>
      <c r="J162" s="239">
        <v>26.497154999999999</v>
      </c>
      <c r="K162" s="238">
        <v>0</v>
      </c>
      <c r="L162" s="324">
        <v>31.794668000000001</v>
      </c>
      <c r="M162" s="325"/>
      <c r="N162" s="326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 s="101"/>
      <c r="AQ162" s="254">
        <f t="shared" si="29"/>
        <v>93</v>
      </c>
      <c r="AR162">
        <f t="shared" si="31"/>
        <v>1288.1300000000001</v>
      </c>
      <c r="AS162">
        <f t="shared" si="30"/>
        <v>0</v>
      </c>
      <c r="AT162"/>
      <c r="AU162"/>
      <c r="AV162"/>
      <c r="AW162"/>
      <c r="AX162"/>
      <c r="AY162"/>
      <c r="AZ162"/>
      <c r="BA162"/>
      <c r="BB162"/>
      <c r="BC162"/>
      <c r="BD162"/>
      <c r="BE162"/>
    </row>
    <row r="163" spans="2:57" ht="27" customHeight="1" x14ac:dyDescent="0.2">
      <c r="B163" s="86">
        <f>+B162+1</f>
        <v>2</v>
      </c>
      <c r="C163" s="241" t="s">
        <v>35</v>
      </c>
      <c r="D163" s="241" t="s">
        <v>33</v>
      </c>
      <c r="E163" s="242">
        <v>339.5</v>
      </c>
      <c r="F163" s="243">
        <v>7.77</v>
      </c>
      <c r="G163" s="244">
        <v>338.77</v>
      </c>
      <c r="H163" s="245">
        <v>7.157</v>
      </c>
      <c r="I163" s="244">
        <v>339.38</v>
      </c>
      <c r="J163" s="246">
        <v>7.67</v>
      </c>
      <c r="K163" s="238">
        <v>0</v>
      </c>
      <c r="L163" s="327">
        <v>6.54</v>
      </c>
      <c r="M163" s="328"/>
      <c r="N163" s="248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 s="101"/>
      <c r="AQ163" s="254">
        <f t="shared" si="29"/>
        <v>94</v>
      </c>
      <c r="AR163">
        <f t="shared" si="31"/>
        <v>1287.52</v>
      </c>
      <c r="AS163">
        <f t="shared" si="30"/>
        <v>0</v>
      </c>
      <c r="AT163"/>
      <c r="AU163"/>
      <c r="AV163"/>
      <c r="AW163"/>
      <c r="AX163"/>
      <c r="AY163"/>
      <c r="AZ163"/>
      <c r="BA163"/>
      <c r="BB163"/>
      <c r="BC163"/>
      <c r="BD163"/>
      <c r="BE163"/>
    </row>
    <row r="164" spans="2:57" ht="27" customHeight="1" x14ac:dyDescent="0.2">
      <c r="B164" s="86">
        <f t="shared" ref="B164:B198" si="32">+B163+1</f>
        <v>3</v>
      </c>
      <c r="C164" s="241" t="s">
        <v>37</v>
      </c>
      <c r="D164" s="241" t="s">
        <v>38</v>
      </c>
      <c r="E164" s="236">
        <v>77.5</v>
      </c>
      <c r="F164" s="237">
        <v>49.02</v>
      </c>
      <c r="G164" s="244">
        <v>73.650000000000006</v>
      </c>
      <c r="H164" s="245">
        <v>27.367000000000001</v>
      </c>
      <c r="I164" s="244">
        <v>76.56</v>
      </c>
      <c r="J164" s="246">
        <v>43.085582000000002</v>
      </c>
      <c r="K164" s="238">
        <v>0</v>
      </c>
      <c r="L164" s="327">
        <v>49.343955000000001</v>
      </c>
      <c r="M164" s="325"/>
      <c r="N164" s="326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 s="101"/>
      <c r="AQ164" s="254">
        <f t="shared" si="29"/>
        <v>95</v>
      </c>
      <c r="AR164">
        <f t="shared" si="31"/>
        <v>1299.08</v>
      </c>
      <c r="AS164">
        <f t="shared" si="30"/>
        <v>0</v>
      </c>
      <c r="AT164"/>
      <c r="AU164"/>
      <c r="AV164"/>
      <c r="AW164"/>
      <c r="AX164"/>
      <c r="AY164"/>
      <c r="AZ164"/>
      <c r="BA164"/>
      <c r="BB164"/>
      <c r="BC164"/>
      <c r="BD164"/>
      <c r="BE164"/>
    </row>
    <row r="165" spans="2:57" ht="27" customHeight="1" x14ac:dyDescent="0.3">
      <c r="B165" s="86">
        <f t="shared" si="32"/>
        <v>4</v>
      </c>
      <c r="C165" s="241" t="s">
        <v>39</v>
      </c>
      <c r="D165" s="241" t="s">
        <v>40</v>
      </c>
      <c r="E165" s="236">
        <v>463.3</v>
      </c>
      <c r="F165" s="237">
        <v>49.9</v>
      </c>
      <c r="G165" s="250">
        <v>462.22</v>
      </c>
      <c r="H165" s="250">
        <v>27.992000000000001</v>
      </c>
      <c r="I165" s="237">
        <v>462.57</v>
      </c>
      <c r="J165" s="246">
        <v>39.152999999999999</v>
      </c>
      <c r="K165" s="238">
        <v>0</v>
      </c>
      <c r="L165" s="329">
        <v>43.633000000000003</v>
      </c>
      <c r="M165" s="330"/>
      <c r="N165" s="331"/>
      <c r="O165" s="332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 s="101"/>
      <c r="AQ165" s="254">
        <f t="shared" si="29"/>
        <v>96</v>
      </c>
      <c r="AR165">
        <f t="shared" si="31"/>
        <v>1296.76</v>
      </c>
      <c r="AS165">
        <f t="shared" si="30"/>
        <v>0</v>
      </c>
      <c r="AT165"/>
      <c r="AU165"/>
      <c r="AV165"/>
      <c r="AW165"/>
      <c r="AX165"/>
      <c r="AY165"/>
      <c r="AZ165"/>
      <c r="BA165"/>
      <c r="BB165"/>
      <c r="BC165"/>
      <c r="BD165"/>
      <c r="BE165"/>
    </row>
    <row r="166" spans="2:57" ht="27" customHeight="1" x14ac:dyDescent="0.25">
      <c r="B166" s="86">
        <f t="shared" si="32"/>
        <v>5</v>
      </c>
      <c r="C166" s="241" t="s">
        <v>42</v>
      </c>
      <c r="D166" s="241" t="s">
        <v>43</v>
      </c>
      <c r="E166" s="236">
        <v>207</v>
      </c>
      <c r="F166" s="237">
        <v>9.5030000000000001</v>
      </c>
      <c r="G166" s="244">
        <v>195.32</v>
      </c>
      <c r="H166" s="255">
        <v>1.218</v>
      </c>
      <c r="I166" s="307">
        <v>204.27</v>
      </c>
      <c r="J166" s="246">
        <v>6.5279999999999996</v>
      </c>
      <c r="K166" s="238">
        <v>0</v>
      </c>
      <c r="L166" s="333">
        <v>9.5169999999999995</v>
      </c>
      <c r="M166" s="209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 s="101"/>
      <c r="AQ166" s="254">
        <f t="shared" si="29"/>
        <v>97</v>
      </c>
      <c r="AR166">
        <f t="shared" si="31"/>
        <v>1297.17</v>
      </c>
      <c r="AS166">
        <f t="shared" si="30"/>
        <v>0</v>
      </c>
      <c r="AT166"/>
      <c r="AU166"/>
      <c r="AV166"/>
      <c r="AW166"/>
      <c r="AX166"/>
      <c r="AY166"/>
      <c r="AZ166"/>
      <c r="BA166"/>
      <c r="BB166"/>
      <c r="BC166"/>
      <c r="BD166"/>
      <c r="BE166"/>
    </row>
    <row r="167" spans="2:57" ht="27" customHeight="1" x14ac:dyDescent="0.25">
      <c r="B167" s="86">
        <f t="shared" si="32"/>
        <v>6</v>
      </c>
      <c r="C167" s="241" t="s">
        <v>45</v>
      </c>
      <c r="D167" s="241" t="s">
        <v>43</v>
      </c>
      <c r="E167" s="236">
        <v>320</v>
      </c>
      <c r="F167" s="237">
        <v>5.1509999999999998</v>
      </c>
      <c r="G167" s="244">
        <v>306.97000000000003</v>
      </c>
      <c r="H167" s="255">
        <v>0.65700000000000003</v>
      </c>
      <c r="I167" s="307">
        <v>316.8</v>
      </c>
      <c r="J167" s="246">
        <v>3.7</v>
      </c>
      <c r="K167" s="238">
        <v>0</v>
      </c>
      <c r="L167" s="334">
        <v>5.3250000000000002</v>
      </c>
      <c r="M167" s="209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 s="101"/>
      <c r="AQ167" s="254">
        <f t="shared" si="29"/>
        <v>98</v>
      </c>
      <c r="AR167">
        <f t="shared" si="31"/>
        <v>1302.54</v>
      </c>
      <c r="AS167">
        <f t="shared" si="30"/>
        <v>0</v>
      </c>
      <c r="AT167"/>
      <c r="AU167"/>
      <c r="AV167"/>
      <c r="AW167"/>
      <c r="AX167"/>
      <c r="AY167"/>
      <c r="AZ167"/>
      <c r="BA167"/>
      <c r="BB167"/>
      <c r="BC167"/>
      <c r="BD167"/>
      <c r="BE167"/>
    </row>
    <row r="168" spans="2:57" ht="27" customHeight="1" x14ac:dyDescent="0.25">
      <c r="B168" s="86">
        <f t="shared" si="32"/>
        <v>7</v>
      </c>
      <c r="C168" s="241" t="s">
        <v>46</v>
      </c>
      <c r="D168" s="241" t="s">
        <v>47</v>
      </c>
      <c r="E168" s="236">
        <v>90</v>
      </c>
      <c r="F168" s="237">
        <v>689.09100000000001</v>
      </c>
      <c r="G168" s="244">
        <v>79.7</v>
      </c>
      <c r="H168" s="244">
        <v>281.37</v>
      </c>
      <c r="I168" s="307">
        <v>82.87</v>
      </c>
      <c r="J168" s="246">
        <v>381.42213153405407</v>
      </c>
      <c r="K168" s="238">
        <v>0</v>
      </c>
      <c r="L168" s="333">
        <v>454.38226395300188</v>
      </c>
      <c r="M168" s="209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 s="101"/>
      <c r="AQ168" s="254">
        <f t="shared" si="29"/>
        <v>99</v>
      </c>
      <c r="AR168">
        <f t="shared" si="31"/>
        <v>1319.08</v>
      </c>
      <c r="AS168">
        <f t="shared" si="30"/>
        <v>0</v>
      </c>
      <c r="AT168"/>
      <c r="AU168"/>
      <c r="AV168"/>
      <c r="AW168"/>
      <c r="AX168"/>
      <c r="AY168"/>
      <c r="AZ168"/>
      <c r="BA168"/>
      <c r="BB168"/>
      <c r="BC168"/>
      <c r="BD168"/>
      <c r="BE168"/>
    </row>
    <row r="169" spans="2:57" ht="27" customHeight="1" x14ac:dyDescent="0.2">
      <c r="B169" s="86">
        <f t="shared" si="32"/>
        <v>8</v>
      </c>
      <c r="C169" s="241" t="s">
        <v>49</v>
      </c>
      <c r="D169" s="241" t="s">
        <v>50</v>
      </c>
      <c r="E169" s="236">
        <v>120.5</v>
      </c>
      <c r="F169" s="237">
        <v>2.0920000000000001</v>
      </c>
      <c r="G169" s="244">
        <v>114.9</v>
      </c>
      <c r="H169" s="245">
        <v>0.22800000000000001</v>
      </c>
      <c r="I169" s="259">
        <v>116.8</v>
      </c>
      <c r="J169" s="246">
        <v>0.51</v>
      </c>
      <c r="K169" s="238">
        <v>0</v>
      </c>
      <c r="L169" s="335">
        <v>1.264</v>
      </c>
      <c r="M169" s="20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 s="101"/>
      <c r="AQ169" s="254">
        <f t="shared" si="29"/>
        <v>100</v>
      </c>
      <c r="AR169">
        <f t="shared" si="31"/>
        <v>1322.54</v>
      </c>
      <c r="AS169">
        <f t="shared" si="30"/>
        <v>0</v>
      </c>
      <c r="AT169"/>
      <c r="AU169"/>
      <c r="AV169"/>
      <c r="AW169"/>
      <c r="AX169"/>
      <c r="AY169"/>
      <c r="AZ169"/>
      <c r="BA169"/>
      <c r="BB169"/>
      <c r="BC169"/>
      <c r="BD169"/>
      <c r="BE169"/>
    </row>
    <row r="170" spans="2:57" ht="27" customHeight="1" x14ac:dyDescent="0.25">
      <c r="B170" s="86">
        <f t="shared" si="32"/>
        <v>9</v>
      </c>
      <c r="C170" s="241" t="s">
        <v>52</v>
      </c>
      <c r="D170" s="241" t="s">
        <v>50</v>
      </c>
      <c r="E170" s="236">
        <v>120.8</v>
      </c>
      <c r="F170" s="237">
        <v>2.3530000000000002</v>
      </c>
      <c r="G170" s="244">
        <v>113.61</v>
      </c>
      <c r="H170" s="245">
        <v>0.35699999999999998</v>
      </c>
      <c r="I170" s="307">
        <v>117.2</v>
      </c>
      <c r="J170" s="246">
        <v>0.503</v>
      </c>
      <c r="K170" s="238">
        <v>0</v>
      </c>
      <c r="L170" s="333">
        <v>0.57899999999999996</v>
      </c>
      <c r="M170" s="209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 s="101"/>
      <c r="AQ170" s="254">
        <f t="shared" si="29"/>
        <v>101</v>
      </c>
      <c r="AR170">
        <f t="shared" si="31"/>
        <v>1330.44</v>
      </c>
      <c r="AS170">
        <f t="shared" si="30"/>
        <v>0</v>
      </c>
      <c r="AT170"/>
      <c r="AU170"/>
      <c r="AV170"/>
      <c r="AW170"/>
      <c r="AX170"/>
      <c r="AY170"/>
      <c r="AZ170"/>
      <c r="BA170"/>
      <c r="BB170"/>
      <c r="BC170"/>
      <c r="BD170"/>
      <c r="BE170"/>
    </row>
    <row r="171" spans="2:57" ht="27" customHeight="1" x14ac:dyDescent="0.25">
      <c r="B171" s="86">
        <f t="shared" si="32"/>
        <v>10</v>
      </c>
      <c r="C171" s="241" t="s">
        <v>53</v>
      </c>
      <c r="D171" s="241" t="s">
        <v>54</v>
      </c>
      <c r="E171" s="236">
        <v>46.5</v>
      </c>
      <c r="F171" s="236">
        <v>4.5999999999999996</v>
      </c>
      <c r="G171" s="244">
        <v>43.1</v>
      </c>
      <c r="H171" s="244">
        <v>2.1640000000000001</v>
      </c>
      <c r="I171" s="307">
        <v>40.5</v>
      </c>
      <c r="J171" s="246">
        <v>0.68700000000000006</v>
      </c>
      <c r="K171" s="238">
        <v>0</v>
      </c>
      <c r="L171" s="333">
        <v>0.84199999999999997</v>
      </c>
      <c r="M171" s="209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 s="101"/>
      <c r="AQ171" s="254">
        <f t="shared" si="29"/>
        <v>102</v>
      </c>
      <c r="AR171">
        <f t="shared" si="31"/>
        <v>1342.59</v>
      </c>
      <c r="AS171">
        <f t="shared" si="30"/>
        <v>0</v>
      </c>
      <c r="AT171"/>
      <c r="AU171"/>
      <c r="AV171"/>
      <c r="AW171"/>
      <c r="AX171"/>
      <c r="AY171"/>
      <c r="AZ171"/>
      <c r="BA171"/>
      <c r="BB171"/>
      <c r="BC171"/>
      <c r="BD171"/>
      <c r="BE171"/>
    </row>
    <row r="172" spans="2:57" ht="27" customHeight="1" x14ac:dyDescent="0.25">
      <c r="B172" s="86">
        <f t="shared" si="32"/>
        <v>11</v>
      </c>
      <c r="C172" s="241" t="s">
        <v>56</v>
      </c>
      <c r="D172" s="241" t="s">
        <v>54</v>
      </c>
      <c r="E172" s="236">
        <v>51.5</v>
      </c>
      <c r="F172" s="237">
        <v>2.4159999999999999</v>
      </c>
      <c r="G172" s="244">
        <v>46.86</v>
      </c>
      <c r="H172" s="244">
        <v>0.90600000000000003</v>
      </c>
      <c r="I172" s="312">
        <v>51.01</v>
      </c>
      <c r="J172" s="246">
        <v>2.3319999999999999</v>
      </c>
      <c r="K172" s="238">
        <v>0</v>
      </c>
      <c r="L172" s="333">
        <v>2.266</v>
      </c>
      <c r="M172" s="209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 s="101"/>
      <c r="AQ172" s="254">
        <f t="shared" si="29"/>
        <v>103</v>
      </c>
      <c r="AR172">
        <f t="shared" si="31"/>
        <v>1336.47</v>
      </c>
      <c r="AS172">
        <f t="shared" si="30"/>
        <v>0</v>
      </c>
      <c r="AT172"/>
      <c r="AU172"/>
      <c r="AV172"/>
      <c r="AW172"/>
      <c r="AX172"/>
      <c r="AY172"/>
      <c r="AZ172"/>
      <c r="BA172"/>
      <c r="BB172"/>
      <c r="BC172"/>
      <c r="BD172"/>
      <c r="BE172"/>
    </row>
    <row r="173" spans="2:57" ht="27" customHeight="1" x14ac:dyDescent="0.25">
      <c r="B173" s="86">
        <f t="shared" si="32"/>
        <v>12</v>
      </c>
      <c r="C173" s="241" t="s">
        <v>58</v>
      </c>
      <c r="D173" s="241" t="s">
        <v>47</v>
      </c>
      <c r="E173" s="236">
        <v>81</v>
      </c>
      <c r="F173" s="237">
        <v>1.093</v>
      </c>
      <c r="G173" s="244">
        <v>73.94</v>
      </c>
      <c r="H173" s="245">
        <v>0.18</v>
      </c>
      <c r="I173" s="307">
        <v>73.22</v>
      </c>
      <c r="J173" s="246">
        <v>0.13700000000000001</v>
      </c>
      <c r="K173" s="238">
        <v>0</v>
      </c>
      <c r="L173" s="333">
        <v>0.28399999999999997</v>
      </c>
      <c r="M173" s="209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 s="101"/>
      <c r="AQ173" s="254">
        <f t="shared" si="29"/>
        <v>104</v>
      </c>
      <c r="AR173">
        <f t="shared" si="31"/>
        <v>1334.88</v>
      </c>
      <c r="AS173">
        <f t="shared" si="30"/>
        <v>0</v>
      </c>
      <c r="AT173"/>
      <c r="AU173"/>
      <c r="AV173"/>
      <c r="AW173"/>
      <c r="AX173"/>
      <c r="AY173"/>
      <c r="AZ173"/>
      <c r="BA173"/>
      <c r="BB173"/>
      <c r="BC173"/>
      <c r="BD173"/>
      <c r="BE173"/>
    </row>
    <row r="174" spans="2:57" ht="27" customHeight="1" x14ac:dyDescent="0.25">
      <c r="B174" s="86">
        <f t="shared" si="32"/>
        <v>13</v>
      </c>
      <c r="C174" s="241" t="s">
        <v>59</v>
      </c>
      <c r="D174" s="241" t="s">
        <v>47</v>
      </c>
      <c r="E174" s="236">
        <v>82.8</v>
      </c>
      <c r="F174" s="237">
        <v>0.42899999999999999</v>
      </c>
      <c r="G174" s="244">
        <v>80.02</v>
      </c>
      <c r="H174" s="245">
        <v>8.4000000000000005E-2</v>
      </c>
      <c r="I174" s="307">
        <v>78</v>
      </c>
      <c r="J174" s="246">
        <v>0</v>
      </c>
      <c r="K174" s="238">
        <v>0</v>
      </c>
      <c r="L174" s="333">
        <v>0</v>
      </c>
      <c r="M174" s="209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 s="101"/>
      <c r="AQ174" s="254">
        <f t="shared" si="29"/>
        <v>105</v>
      </c>
      <c r="AR174">
        <f t="shared" si="31"/>
        <v>1344.69</v>
      </c>
      <c r="AS174">
        <f t="shared" si="30"/>
        <v>0</v>
      </c>
      <c r="AT174"/>
      <c r="AU174"/>
      <c r="AV174"/>
      <c r="AW174"/>
      <c r="AX174"/>
      <c r="AY174"/>
      <c r="AZ174"/>
      <c r="BA174"/>
      <c r="BB174"/>
      <c r="BC174"/>
      <c r="BD174"/>
      <c r="BE174"/>
    </row>
    <row r="175" spans="2:57" ht="27" customHeight="1" x14ac:dyDescent="0.25">
      <c r="B175" s="86">
        <f t="shared" si="32"/>
        <v>14</v>
      </c>
      <c r="C175" s="241" t="s">
        <v>61</v>
      </c>
      <c r="D175" s="241" t="s">
        <v>47</v>
      </c>
      <c r="E175" s="236">
        <v>69.95</v>
      </c>
      <c r="F175" s="237">
        <v>0.25</v>
      </c>
      <c r="G175" s="244">
        <v>67.95</v>
      </c>
      <c r="H175" s="236">
        <v>69.900000000000006</v>
      </c>
      <c r="I175" s="307">
        <v>61.99</v>
      </c>
      <c r="J175" s="246">
        <v>6.0999999999999999E-2</v>
      </c>
      <c r="K175" s="238">
        <v>0</v>
      </c>
      <c r="L175" s="333">
        <v>0</v>
      </c>
      <c r="M175" s="209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 s="101"/>
      <c r="AQ175" s="254">
        <f t="shared" si="29"/>
        <v>106</v>
      </c>
      <c r="AR175">
        <f t="shared" si="31"/>
        <v>1344.36</v>
      </c>
      <c r="AS175">
        <f t="shared" si="30"/>
        <v>0</v>
      </c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2:57" ht="27" customHeight="1" x14ac:dyDescent="0.25">
      <c r="B176" s="86">
        <f t="shared" si="32"/>
        <v>15</v>
      </c>
      <c r="C176" s="241" t="s">
        <v>62</v>
      </c>
      <c r="D176" s="241" t="s">
        <v>47</v>
      </c>
      <c r="E176" s="236">
        <v>48.2</v>
      </c>
      <c r="F176" s="237">
        <v>0.38500000000000001</v>
      </c>
      <c r="G176" s="244">
        <v>44.16</v>
      </c>
      <c r="H176" s="245">
        <v>8.9999999999999993E-3</v>
      </c>
      <c r="I176" s="307">
        <v>46.1</v>
      </c>
      <c r="J176" s="246">
        <v>0.26400000000000001</v>
      </c>
      <c r="K176" s="238">
        <v>0</v>
      </c>
      <c r="L176" s="333">
        <v>0.38400000000000001</v>
      </c>
      <c r="M176" s="209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 s="101"/>
      <c r="AQ176" s="254">
        <f t="shared" si="29"/>
        <v>107</v>
      </c>
      <c r="AR176">
        <f t="shared" si="31"/>
        <v>1341.98</v>
      </c>
      <c r="AS176">
        <f t="shared" si="30"/>
        <v>0</v>
      </c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2:57" ht="27" customHeight="1" x14ac:dyDescent="0.2">
      <c r="B177" s="86">
        <f t="shared" si="32"/>
        <v>16</v>
      </c>
      <c r="C177" s="241" t="s">
        <v>63</v>
      </c>
      <c r="D177" s="241" t="s">
        <v>64</v>
      </c>
      <c r="E177" s="236">
        <v>136</v>
      </c>
      <c r="F177" s="237">
        <v>440</v>
      </c>
      <c r="G177" s="244">
        <v>127.3</v>
      </c>
      <c r="H177" s="244">
        <v>64.974000000000004</v>
      </c>
      <c r="I177" s="244">
        <v>135.22999999999999</v>
      </c>
      <c r="J177" s="262">
        <v>324.79828596700003</v>
      </c>
      <c r="K177" s="238">
        <v>0</v>
      </c>
      <c r="L177" s="336">
        <v>373.39748630000003</v>
      </c>
      <c r="M177" s="209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 s="101"/>
      <c r="AQ177" s="254">
        <f t="shared" si="29"/>
        <v>108</v>
      </c>
      <c r="AR177">
        <f t="shared" si="31"/>
        <v>1336.75</v>
      </c>
      <c r="AS177">
        <f t="shared" si="30"/>
        <v>0</v>
      </c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2:57" ht="27" customHeight="1" x14ac:dyDescent="0.2">
      <c r="B178" s="86">
        <f t="shared" si="32"/>
        <v>17</v>
      </c>
      <c r="C178" s="241" t="s">
        <v>66</v>
      </c>
      <c r="D178" s="241" t="s">
        <v>64</v>
      </c>
      <c r="E178" s="236">
        <v>113.5</v>
      </c>
      <c r="F178" s="237">
        <v>3.7519999999999998</v>
      </c>
      <c r="G178" s="244">
        <v>104.42</v>
      </c>
      <c r="H178" s="244">
        <v>0.54500000000000004</v>
      </c>
      <c r="I178" s="255">
        <v>109.82</v>
      </c>
      <c r="J178" s="262">
        <v>0.28756412999999997</v>
      </c>
      <c r="K178" s="238">
        <v>0</v>
      </c>
      <c r="L178" s="336">
        <v>0.44727294000000001</v>
      </c>
      <c r="M178" s="209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 s="101"/>
      <c r="AQ178" s="254">
        <f t="shared" si="29"/>
        <v>109</v>
      </c>
      <c r="AR178">
        <f t="shared" si="31"/>
        <v>1343.62</v>
      </c>
      <c r="AS178">
        <f t="shared" si="30"/>
        <v>0</v>
      </c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2:57" ht="27" customHeight="1" x14ac:dyDescent="0.2">
      <c r="B179" s="86">
        <f t="shared" si="32"/>
        <v>18</v>
      </c>
      <c r="C179" s="241" t="s">
        <v>67</v>
      </c>
      <c r="D179" s="241" t="s">
        <v>64</v>
      </c>
      <c r="E179" s="236">
        <v>225.4</v>
      </c>
      <c r="F179" s="236">
        <v>1.2</v>
      </c>
      <c r="G179" s="244">
        <v>223.12</v>
      </c>
      <c r="H179" s="244">
        <v>7.0999999999999994E-2</v>
      </c>
      <c r="I179" s="244">
        <v>199.3</v>
      </c>
      <c r="J179" s="262">
        <v>1.8845000000000001E-2</v>
      </c>
      <c r="K179" s="238">
        <v>0</v>
      </c>
      <c r="L179" s="336">
        <v>0.29848999999999998</v>
      </c>
      <c r="M179" s="61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 s="101"/>
      <c r="AQ179" s="254">
        <f t="shared" si="29"/>
        <v>110</v>
      </c>
      <c r="AR179">
        <f t="shared" si="31"/>
        <v>1338.36</v>
      </c>
      <c r="AS179">
        <f t="shared" si="30"/>
        <v>0</v>
      </c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2:57" ht="27" customHeight="1" x14ac:dyDescent="0.2">
      <c r="B180" s="86">
        <f t="shared" si="32"/>
        <v>19</v>
      </c>
      <c r="C180" s="241" t="s">
        <v>68</v>
      </c>
      <c r="D180" s="241" t="s">
        <v>64</v>
      </c>
      <c r="E180" s="236">
        <v>224</v>
      </c>
      <c r="F180" s="237">
        <v>0.6</v>
      </c>
      <c r="G180" s="244">
        <v>215.98</v>
      </c>
      <c r="H180" s="244">
        <v>0.105</v>
      </c>
      <c r="I180" s="255">
        <v>221.76</v>
      </c>
      <c r="J180" s="263">
        <v>0.40699999999999997</v>
      </c>
      <c r="K180" s="238">
        <v>0</v>
      </c>
      <c r="L180" s="337">
        <v>0.57499999999999996</v>
      </c>
      <c r="M180" s="209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 s="101"/>
      <c r="AQ180" s="254">
        <f t="shared" si="29"/>
        <v>111</v>
      </c>
      <c r="AR180">
        <f t="shared" si="31"/>
        <v>1337.14</v>
      </c>
      <c r="AS180">
        <f t="shared" si="30"/>
        <v>0</v>
      </c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2:57" ht="27" customHeight="1" x14ac:dyDescent="0.2">
      <c r="B181" s="86">
        <f t="shared" si="32"/>
        <v>20</v>
      </c>
      <c r="C181" s="241" t="s">
        <v>69</v>
      </c>
      <c r="D181" s="241" t="s">
        <v>64</v>
      </c>
      <c r="E181" s="236">
        <v>196</v>
      </c>
      <c r="F181" s="237">
        <v>1.5820000000000001</v>
      </c>
      <c r="G181" s="244">
        <v>189.04</v>
      </c>
      <c r="H181" s="244">
        <v>0.41899999999999998</v>
      </c>
      <c r="I181" s="255">
        <v>192.34</v>
      </c>
      <c r="J181" s="262">
        <v>0.1151504</v>
      </c>
      <c r="K181" s="238">
        <v>0</v>
      </c>
      <c r="L181" s="336">
        <v>0.44329160000000001</v>
      </c>
      <c r="M181" s="209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 s="101"/>
      <c r="AQ181" s="254">
        <f t="shared" si="29"/>
        <v>112</v>
      </c>
      <c r="AR181">
        <f t="shared" si="31"/>
        <v>1325.84</v>
      </c>
      <c r="AS181">
        <f t="shared" si="30"/>
        <v>0</v>
      </c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2:57" ht="27" customHeight="1" x14ac:dyDescent="0.2">
      <c r="B182" s="86">
        <f t="shared" si="32"/>
        <v>21</v>
      </c>
      <c r="C182" s="241" t="s">
        <v>70</v>
      </c>
      <c r="D182" s="241" t="s">
        <v>64</v>
      </c>
      <c r="E182" s="236">
        <v>174</v>
      </c>
      <c r="F182" s="237">
        <v>0.47899999999999998</v>
      </c>
      <c r="G182" s="244">
        <v>172.38</v>
      </c>
      <c r="H182" s="244">
        <v>7.3999999999999996E-2</v>
      </c>
      <c r="I182" s="255">
        <v>168.56</v>
      </c>
      <c r="J182" s="262">
        <v>6.0418399999999997E-2</v>
      </c>
      <c r="K182" s="238">
        <v>0</v>
      </c>
      <c r="L182" s="336">
        <v>0.16196559999999999</v>
      </c>
      <c r="M182" s="209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 s="101"/>
      <c r="AQ182" s="254">
        <f t="shared" si="29"/>
        <v>113</v>
      </c>
      <c r="AR182">
        <f t="shared" si="31"/>
        <v>1325.68</v>
      </c>
      <c r="AS182">
        <f t="shared" si="30"/>
        <v>0</v>
      </c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2:57" ht="27" customHeight="1" x14ac:dyDescent="0.2">
      <c r="B183" s="78">
        <v>22</v>
      </c>
      <c r="C183" s="235" t="s">
        <v>71</v>
      </c>
      <c r="D183" s="235" t="s">
        <v>64</v>
      </c>
      <c r="E183" s="242">
        <v>229.1</v>
      </c>
      <c r="F183" s="243">
        <v>0.79200000000000004</v>
      </c>
      <c r="G183" s="238">
        <v>222.84</v>
      </c>
      <c r="H183" s="238">
        <v>0.28000000000000003</v>
      </c>
      <c r="I183" s="265">
        <v>223.54</v>
      </c>
      <c r="J183" s="266">
        <v>0.32872800000000002</v>
      </c>
      <c r="K183" s="238">
        <v>0</v>
      </c>
      <c r="L183" s="337">
        <v>0.52627800000000002</v>
      </c>
      <c r="M183" s="209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 s="101"/>
      <c r="AQ183" s="254">
        <f t="shared" si="29"/>
        <v>114</v>
      </c>
      <c r="AR183">
        <f t="shared" si="31"/>
        <v>1325.5</v>
      </c>
      <c r="AS183">
        <f t="shared" si="30"/>
        <v>0</v>
      </c>
      <c r="AT183"/>
      <c r="AU183"/>
      <c r="AV183"/>
      <c r="AW183"/>
      <c r="AX183"/>
      <c r="AY183"/>
      <c r="AZ183"/>
      <c r="BA183"/>
      <c r="BB183"/>
      <c r="BC183"/>
      <c r="BD183"/>
      <c r="BE183"/>
    </row>
    <row r="184" spans="2:57" ht="27" customHeight="1" x14ac:dyDescent="0.2">
      <c r="B184" s="86">
        <f t="shared" si="32"/>
        <v>23</v>
      </c>
      <c r="C184" s="241" t="s">
        <v>72</v>
      </c>
      <c r="D184" s="241" t="s">
        <v>64</v>
      </c>
      <c r="E184" s="236">
        <v>249</v>
      </c>
      <c r="F184" s="237">
        <v>2.1240000000000001</v>
      </c>
      <c r="G184" s="244">
        <v>239.52</v>
      </c>
      <c r="H184" s="244">
        <v>0.187</v>
      </c>
      <c r="I184" s="255">
        <v>240.3</v>
      </c>
      <c r="J184" s="263">
        <v>0.25241999999999998</v>
      </c>
      <c r="K184" s="238">
        <v>0</v>
      </c>
      <c r="L184" s="337">
        <v>0.643154</v>
      </c>
      <c r="M184" s="209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 s="101"/>
      <c r="AQ184" s="254">
        <f t="shared" si="29"/>
        <v>115</v>
      </c>
      <c r="AR184">
        <f t="shared" si="31"/>
        <v>1331.05</v>
      </c>
      <c r="AS184">
        <f t="shared" si="30"/>
        <v>0</v>
      </c>
      <c r="AT184"/>
      <c r="AU184"/>
      <c r="AV184"/>
      <c r="AW184"/>
      <c r="AX184"/>
      <c r="AY184"/>
      <c r="AZ184"/>
      <c r="BA184"/>
      <c r="BB184"/>
      <c r="BC184"/>
      <c r="BD184"/>
      <c r="BE184"/>
    </row>
    <row r="185" spans="2:57" ht="27" customHeight="1" x14ac:dyDescent="0.2">
      <c r="B185" s="86">
        <f t="shared" si="32"/>
        <v>24</v>
      </c>
      <c r="C185" s="241" t="s">
        <v>73</v>
      </c>
      <c r="D185" s="241" t="s">
        <v>74</v>
      </c>
      <c r="E185" s="236">
        <v>164.75</v>
      </c>
      <c r="F185" s="236">
        <v>5</v>
      </c>
      <c r="G185" s="244">
        <v>154.43</v>
      </c>
      <c r="H185" s="244">
        <v>0.503</v>
      </c>
      <c r="I185" s="244">
        <v>149.69</v>
      </c>
      <c r="J185" s="263">
        <v>3.4008223100000001</v>
      </c>
      <c r="K185" s="238">
        <v>0</v>
      </c>
      <c r="L185" s="337">
        <v>2.8960582100000001</v>
      </c>
      <c r="M185" s="209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 s="101"/>
      <c r="AQ185" s="254">
        <f t="shared" si="29"/>
        <v>116</v>
      </c>
      <c r="AR185">
        <f t="shared" si="31"/>
        <v>1330.25</v>
      </c>
      <c r="AS185">
        <f t="shared" si="30"/>
        <v>0</v>
      </c>
      <c r="AT185"/>
      <c r="AU185"/>
      <c r="AV185"/>
      <c r="AW185"/>
      <c r="AX185"/>
      <c r="AY185"/>
      <c r="AZ185"/>
      <c r="BA185"/>
      <c r="BB185"/>
      <c r="BC185"/>
      <c r="BD185"/>
      <c r="BE185"/>
    </row>
    <row r="186" spans="2:57" ht="27" customHeight="1" x14ac:dyDescent="0.2">
      <c r="B186" s="86">
        <f t="shared" si="32"/>
        <v>25</v>
      </c>
      <c r="C186" s="241" t="s">
        <v>75</v>
      </c>
      <c r="D186" s="241" t="s">
        <v>74</v>
      </c>
      <c r="E186" s="236">
        <v>179.1</v>
      </c>
      <c r="F186" s="237">
        <v>4.2</v>
      </c>
      <c r="G186" s="255">
        <v>166.32</v>
      </c>
      <c r="H186" s="255">
        <v>0.39800000000000002</v>
      </c>
      <c r="I186" s="244">
        <v>230.16</v>
      </c>
      <c r="J186" s="262">
        <v>2.03423168</v>
      </c>
      <c r="K186" s="238">
        <v>0</v>
      </c>
      <c r="L186" s="336">
        <v>3.0874263000000002</v>
      </c>
      <c r="M186" s="209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 s="101"/>
      <c r="AQ186" s="254">
        <f t="shared" si="29"/>
        <v>117</v>
      </c>
      <c r="AR186">
        <f t="shared" si="31"/>
        <v>1325.57</v>
      </c>
      <c r="AS186">
        <f t="shared" si="30"/>
        <v>0</v>
      </c>
      <c r="AT186"/>
      <c r="AU186"/>
      <c r="AV186"/>
      <c r="AW186"/>
      <c r="AX186"/>
      <c r="AY186"/>
      <c r="AZ186"/>
      <c r="BA186"/>
      <c r="BB186"/>
      <c r="BC186"/>
      <c r="BD186"/>
      <c r="BE186"/>
    </row>
    <row r="187" spans="2:57" ht="27" customHeight="1" x14ac:dyDescent="0.2">
      <c r="B187" s="86">
        <f t="shared" si="32"/>
        <v>26</v>
      </c>
      <c r="C187" s="241" t="s">
        <v>76</v>
      </c>
      <c r="D187" s="241" t="s">
        <v>77</v>
      </c>
      <c r="E187" s="236">
        <v>325.56</v>
      </c>
      <c r="F187" s="237">
        <v>0.70099999999999996</v>
      </c>
      <c r="G187" s="255">
        <v>315.85000000000002</v>
      </c>
      <c r="H187" s="255">
        <v>0.114</v>
      </c>
      <c r="I187" s="255">
        <v>320.61</v>
      </c>
      <c r="J187" s="263">
        <v>0.31098629999999999</v>
      </c>
      <c r="K187" s="238">
        <v>0</v>
      </c>
      <c r="L187" s="337">
        <v>6.9574786</v>
      </c>
      <c r="M187" s="209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 s="101"/>
      <c r="AQ187" s="254">
        <f t="shared" si="29"/>
        <v>118</v>
      </c>
      <c r="AR187">
        <f t="shared" si="31"/>
        <v>1325.65</v>
      </c>
      <c r="AS187">
        <f t="shared" si="30"/>
        <v>0</v>
      </c>
      <c r="AT187"/>
      <c r="AU187"/>
      <c r="AV187"/>
      <c r="AW187"/>
      <c r="AX187"/>
      <c r="AY187"/>
      <c r="AZ187"/>
      <c r="BA187"/>
      <c r="BB187"/>
      <c r="BC187"/>
      <c r="BD187"/>
      <c r="BE187"/>
    </row>
    <row r="188" spans="2:57" ht="27" customHeight="1" x14ac:dyDescent="0.2">
      <c r="B188" s="86">
        <f t="shared" si="32"/>
        <v>27</v>
      </c>
      <c r="C188" s="241" t="s">
        <v>78</v>
      </c>
      <c r="D188" s="241" t="s">
        <v>77</v>
      </c>
      <c r="E188" s="236">
        <v>129.19999999999999</v>
      </c>
      <c r="F188" s="237">
        <v>0.5</v>
      </c>
      <c r="G188" s="244">
        <v>123.6</v>
      </c>
      <c r="H188" s="244">
        <v>2.9000000000000001E-2</v>
      </c>
      <c r="I188" s="255">
        <v>129.05000000000001</v>
      </c>
      <c r="J188" s="262">
        <v>0.48769400000000002</v>
      </c>
      <c r="K188" s="238">
        <v>0</v>
      </c>
      <c r="L188" s="336">
        <v>0.5</v>
      </c>
      <c r="M188" s="209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 s="101"/>
      <c r="AQ188" s="254">
        <f t="shared" si="29"/>
        <v>119</v>
      </c>
      <c r="AR188">
        <f t="shared" si="31"/>
        <v>1330.46</v>
      </c>
      <c r="AS188">
        <f t="shared" si="30"/>
        <v>0</v>
      </c>
      <c r="AT188"/>
      <c r="AU188"/>
      <c r="AV188"/>
      <c r="AW188"/>
      <c r="AX188"/>
      <c r="AY188"/>
      <c r="AZ188"/>
      <c r="BA188"/>
      <c r="BB188"/>
      <c r="BC188"/>
      <c r="BD188"/>
      <c r="BE188"/>
    </row>
    <row r="189" spans="2:57" ht="27" customHeight="1" x14ac:dyDescent="0.2">
      <c r="B189" s="86">
        <f t="shared" si="32"/>
        <v>28</v>
      </c>
      <c r="C189" s="241" t="s">
        <v>79</v>
      </c>
      <c r="D189" s="241" t="s">
        <v>77</v>
      </c>
      <c r="E189" s="236">
        <v>282.77999999999997</v>
      </c>
      <c r="F189" s="237">
        <v>0.51300000000000001</v>
      </c>
      <c r="G189" s="244">
        <v>277.87</v>
      </c>
      <c r="H189" s="244">
        <v>7.3999999999999996E-2</v>
      </c>
      <c r="I189" s="244">
        <v>278.2</v>
      </c>
      <c r="J189" s="262">
        <v>0.14676359999999999</v>
      </c>
      <c r="K189" s="238">
        <v>0</v>
      </c>
      <c r="L189" s="336">
        <v>0.57354000000000005</v>
      </c>
      <c r="M189" s="20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 s="101"/>
      <c r="AQ189" s="254">
        <f t="shared" si="29"/>
        <v>120</v>
      </c>
      <c r="AR189">
        <f t="shared" si="31"/>
        <v>1329.06</v>
      </c>
      <c r="AS189">
        <f t="shared" si="30"/>
        <v>0</v>
      </c>
      <c r="AT189"/>
      <c r="AU189"/>
      <c r="AV189"/>
      <c r="AW189"/>
      <c r="AX189"/>
      <c r="AY189"/>
      <c r="AZ189"/>
      <c r="BA189"/>
      <c r="BB189"/>
      <c r="BC189"/>
      <c r="BD189"/>
      <c r="BE189"/>
    </row>
    <row r="190" spans="2:57" ht="27" customHeight="1" x14ac:dyDescent="0.2">
      <c r="B190" s="86">
        <f t="shared" si="32"/>
        <v>29</v>
      </c>
      <c r="C190" s="241" t="s">
        <v>80</v>
      </c>
      <c r="D190" s="241" t="s">
        <v>77</v>
      </c>
      <c r="E190" s="236">
        <v>99</v>
      </c>
      <c r="F190" s="237">
        <v>2.6110000000000002</v>
      </c>
      <c r="G190" s="244">
        <v>91.8</v>
      </c>
      <c r="H190" s="244">
        <v>0.17</v>
      </c>
      <c r="I190" s="255">
        <v>278.2</v>
      </c>
      <c r="J190" s="263">
        <v>0.14676359999999999</v>
      </c>
      <c r="K190" s="238">
        <v>0</v>
      </c>
      <c r="L190" s="337">
        <v>0.99051065999999999</v>
      </c>
      <c r="M190" s="209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 s="101"/>
      <c r="AQ190" s="254">
        <f t="shared" si="29"/>
        <v>121</v>
      </c>
      <c r="AR190">
        <f t="shared" si="31"/>
        <v>1331.05</v>
      </c>
      <c r="AS190">
        <f t="shared" si="30"/>
        <v>0</v>
      </c>
      <c r="AT190"/>
      <c r="AU190"/>
      <c r="AV190"/>
      <c r="AW190"/>
      <c r="AX190"/>
      <c r="AY190"/>
      <c r="AZ190"/>
      <c r="BA190"/>
      <c r="BB190"/>
      <c r="BC190"/>
      <c r="BD190"/>
      <c r="BE190"/>
    </row>
    <row r="191" spans="2:57" ht="27" customHeight="1" x14ac:dyDescent="0.2">
      <c r="B191" s="86">
        <f t="shared" si="32"/>
        <v>30</v>
      </c>
      <c r="C191" s="241" t="s">
        <v>82</v>
      </c>
      <c r="D191" s="241" t="s">
        <v>77</v>
      </c>
      <c r="E191" s="236">
        <v>189.7</v>
      </c>
      <c r="F191" s="236">
        <v>7.9000000000000001E-2</v>
      </c>
      <c r="G191" s="244">
        <v>188.25</v>
      </c>
      <c r="H191" s="244">
        <v>3.2000000000000001E-2</v>
      </c>
      <c r="I191" s="255">
        <v>189.24</v>
      </c>
      <c r="J191" s="263">
        <v>6.9984000000000005E-2</v>
      </c>
      <c r="K191" s="238">
        <v>0</v>
      </c>
      <c r="L191" s="337">
        <v>7.4952000000000005E-2</v>
      </c>
      <c r="M191" s="209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 s="101"/>
      <c r="AQ191" s="254">
        <f t="shared" si="29"/>
        <v>122</v>
      </c>
      <c r="AR191">
        <f t="shared" ref="AR191:AR202" si="33">IF(AG7="tad","tad",AG7)</f>
        <v>1330.3</v>
      </c>
      <c r="AS191">
        <f t="shared" si="30"/>
        <v>0</v>
      </c>
      <c r="AT191"/>
      <c r="AU191"/>
      <c r="AV191"/>
      <c r="AW191"/>
      <c r="AX191"/>
      <c r="AY191"/>
      <c r="AZ191"/>
      <c r="BA191"/>
      <c r="BB191"/>
      <c r="BC191"/>
      <c r="BD191"/>
      <c r="BE191"/>
    </row>
    <row r="192" spans="2:57" ht="27" customHeight="1" x14ac:dyDescent="0.2">
      <c r="B192" s="86">
        <f t="shared" si="32"/>
        <v>31</v>
      </c>
      <c r="C192" s="241" t="s">
        <v>84</v>
      </c>
      <c r="D192" s="241" t="s">
        <v>77</v>
      </c>
      <c r="E192" s="236">
        <v>171.19</v>
      </c>
      <c r="F192" s="237">
        <v>9.6879999999999994E-2</v>
      </c>
      <c r="G192" s="244">
        <v>169.34</v>
      </c>
      <c r="H192" s="245">
        <v>5.1999999999999998E-2</v>
      </c>
      <c r="I192" s="255">
        <v>171.36</v>
      </c>
      <c r="J192" s="263">
        <v>0.100997</v>
      </c>
      <c r="K192" s="238">
        <v>0</v>
      </c>
      <c r="L192" s="337">
        <v>0.100271</v>
      </c>
      <c r="M192" s="209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 s="101"/>
      <c r="AQ192" s="254">
        <f t="shared" si="29"/>
        <v>123</v>
      </c>
      <c r="AR192">
        <f t="shared" si="33"/>
        <v>1329.69</v>
      </c>
      <c r="AS192">
        <f t="shared" si="30"/>
        <v>0</v>
      </c>
      <c r="AT192"/>
      <c r="AU192"/>
      <c r="AV192"/>
      <c r="AW192"/>
      <c r="AX192"/>
      <c r="AY192"/>
      <c r="AZ192"/>
      <c r="BA192"/>
      <c r="BB192"/>
      <c r="BC192"/>
      <c r="BD192"/>
      <c r="BE192"/>
    </row>
    <row r="193" spans="2:57" ht="27" customHeight="1" x14ac:dyDescent="0.2">
      <c r="B193" s="86">
        <f t="shared" si="32"/>
        <v>32</v>
      </c>
      <c r="C193" s="241" t="s">
        <v>86</v>
      </c>
      <c r="D193" s="241" t="s">
        <v>87</v>
      </c>
      <c r="E193" s="236">
        <v>142.6</v>
      </c>
      <c r="F193" s="237">
        <v>9.157</v>
      </c>
      <c r="G193" s="244">
        <v>139.43</v>
      </c>
      <c r="H193" s="244">
        <v>1.7649999999999999</v>
      </c>
      <c r="I193" s="244">
        <v>152.38999999999999</v>
      </c>
      <c r="J193" s="267">
        <v>7.33323327</v>
      </c>
      <c r="K193" s="238">
        <v>0</v>
      </c>
      <c r="L193" s="338">
        <v>9.5662373200000008</v>
      </c>
      <c r="M193" s="209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 s="101"/>
      <c r="AQ193" s="254">
        <f t="shared" si="29"/>
        <v>124</v>
      </c>
      <c r="AR193">
        <f t="shared" si="33"/>
        <v>1328</v>
      </c>
      <c r="AS193">
        <f t="shared" si="30"/>
        <v>0</v>
      </c>
      <c r="AT193"/>
      <c r="AU193"/>
      <c r="AV193"/>
      <c r="AW193"/>
      <c r="AX193"/>
      <c r="AY193"/>
      <c r="AZ193"/>
      <c r="BA193"/>
      <c r="BB193"/>
      <c r="BC193"/>
      <c r="BD193"/>
      <c r="BE193"/>
    </row>
    <row r="194" spans="2:57" ht="27" customHeight="1" x14ac:dyDescent="0.2">
      <c r="B194" s="86">
        <v>33</v>
      </c>
      <c r="C194" s="241" t="s">
        <v>89</v>
      </c>
      <c r="D194" s="241" t="s">
        <v>87</v>
      </c>
      <c r="E194" s="236">
        <v>239.5</v>
      </c>
      <c r="F194" s="237">
        <v>2.6720000000000002</v>
      </c>
      <c r="G194" s="244">
        <v>234.45</v>
      </c>
      <c r="H194" s="245">
        <v>0.44600000000000001</v>
      </c>
      <c r="I194" s="244">
        <v>238.42</v>
      </c>
      <c r="J194" s="267">
        <v>2.0952000000000002</v>
      </c>
      <c r="K194" s="238">
        <v>0</v>
      </c>
      <c r="L194" s="338">
        <v>2.1556000000000002</v>
      </c>
      <c r="M194" s="209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 s="101"/>
      <c r="AQ194" s="254">
        <f t="shared" si="29"/>
        <v>125</v>
      </c>
      <c r="AR194">
        <f t="shared" si="33"/>
        <v>1324.7</v>
      </c>
      <c r="AS194">
        <f t="shared" si="30"/>
        <v>0</v>
      </c>
      <c r="AT194"/>
      <c r="AU194"/>
      <c r="AV194"/>
      <c r="AW194"/>
      <c r="AX194"/>
      <c r="AY194"/>
      <c r="AZ194"/>
      <c r="BA194"/>
      <c r="BB194"/>
      <c r="BC194"/>
      <c r="BD194"/>
      <c r="BE194"/>
    </row>
    <row r="195" spans="2:57" ht="27" customHeight="1" x14ac:dyDescent="0.2">
      <c r="B195" s="86">
        <f t="shared" si="32"/>
        <v>34</v>
      </c>
      <c r="C195" s="241" t="s">
        <v>91</v>
      </c>
      <c r="D195" s="241" t="s">
        <v>92</v>
      </c>
      <c r="E195" s="236">
        <v>120.5</v>
      </c>
      <c r="F195" s="237">
        <v>3.677</v>
      </c>
      <c r="G195" s="244">
        <v>118.55</v>
      </c>
      <c r="H195" s="244">
        <v>0.59499999999999997</v>
      </c>
      <c r="I195" s="244">
        <v>120.69</v>
      </c>
      <c r="J195" s="262">
        <v>4.0398449999999997</v>
      </c>
      <c r="K195" s="238">
        <v>0</v>
      </c>
      <c r="L195" s="336">
        <v>4.154369</v>
      </c>
      <c r="M195" s="209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 s="101"/>
      <c r="AQ195" s="254">
        <f t="shared" si="29"/>
        <v>126</v>
      </c>
      <c r="AR195">
        <f t="shared" si="33"/>
        <v>1323.86</v>
      </c>
      <c r="AS195">
        <f t="shared" si="30"/>
        <v>0</v>
      </c>
      <c r="AT195"/>
      <c r="AU195"/>
      <c r="AV195"/>
      <c r="AW195"/>
      <c r="AX195"/>
      <c r="AY195"/>
      <c r="AZ195"/>
      <c r="BA195"/>
      <c r="BB195"/>
      <c r="BC195"/>
      <c r="BD195"/>
      <c r="BE195"/>
    </row>
    <row r="196" spans="2:57" ht="27" customHeight="1" x14ac:dyDescent="0.2">
      <c r="B196" s="86">
        <f t="shared" si="32"/>
        <v>35</v>
      </c>
      <c r="C196" s="241" t="s">
        <v>94</v>
      </c>
      <c r="D196" s="241" t="s">
        <v>95</v>
      </c>
      <c r="E196" s="236">
        <v>110.56</v>
      </c>
      <c r="F196" s="237">
        <v>2.75</v>
      </c>
      <c r="G196" s="244">
        <v>107.16</v>
      </c>
      <c r="H196" s="244">
        <v>0.311</v>
      </c>
      <c r="I196" s="244">
        <v>110.38</v>
      </c>
      <c r="J196" s="262">
        <v>2.40848204</v>
      </c>
      <c r="K196" s="238">
        <v>0</v>
      </c>
      <c r="L196" s="336">
        <v>2.75</v>
      </c>
      <c r="M196" s="209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 s="101"/>
      <c r="AQ196" s="254">
        <f t="shared" ref="AQ196:AQ259" si="34">AQ195+1</f>
        <v>127</v>
      </c>
      <c r="AR196">
        <f t="shared" si="33"/>
        <v>1322.17</v>
      </c>
      <c r="AS196">
        <f t="shared" si="30"/>
        <v>0</v>
      </c>
      <c r="AT196"/>
      <c r="AU196"/>
      <c r="AV196"/>
      <c r="AW196"/>
      <c r="AX196"/>
      <c r="AY196"/>
      <c r="AZ196"/>
      <c r="BA196"/>
      <c r="BB196"/>
      <c r="BC196"/>
      <c r="BD196"/>
      <c r="BE196"/>
    </row>
    <row r="197" spans="2:57" ht="27" customHeight="1" x14ac:dyDescent="0.2">
      <c r="B197" s="86">
        <f t="shared" si="32"/>
        <v>36</v>
      </c>
      <c r="C197" s="241" t="s">
        <v>96</v>
      </c>
      <c r="D197" s="241" t="s">
        <v>97</v>
      </c>
      <c r="E197" s="236">
        <v>72</v>
      </c>
      <c r="F197" s="237">
        <v>38.036000000000001</v>
      </c>
      <c r="G197" s="244">
        <v>54.7</v>
      </c>
      <c r="H197" s="245">
        <v>8.798</v>
      </c>
      <c r="I197" s="244">
        <v>70.569999999999993</v>
      </c>
      <c r="J197" s="267">
        <v>34.491999999999997</v>
      </c>
      <c r="K197" s="238">
        <v>0</v>
      </c>
      <c r="L197" s="338">
        <v>32.942</v>
      </c>
      <c r="M197" s="209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 s="101"/>
      <c r="AQ197" s="254">
        <f t="shared" si="34"/>
        <v>128</v>
      </c>
      <c r="AR197">
        <f t="shared" si="33"/>
        <v>1325.19</v>
      </c>
      <c r="AS197">
        <f t="shared" si="30"/>
        <v>0</v>
      </c>
      <c r="AT197"/>
      <c r="AU197"/>
      <c r="AV197"/>
      <c r="AW197"/>
      <c r="AX197"/>
      <c r="AY197"/>
      <c r="AZ197"/>
      <c r="BA197"/>
      <c r="BB197"/>
      <c r="BC197"/>
      <c r="BD197"/>
      <c r="BE197"/>
    </row>
    <row r="198" spans="2:57" ht="27" customHeight="1" x14ac:dyDescent="0.2">
      <c r="B198" s="86">
        <f t="shared" si="32"/>
        <v>37</v>
      </c>
      <c r="C198" s="241" t="s">
        <v>98</v>
      </c>
      <c r="D198" s="241" t="s">
        <v>97</v>
      </c>
      <c r="E198" s="236">
        <v>185</v>
      </c>
      <c r="F198" s="237">
        <v>388.72199999999998</v>
      </c>
      <c r="G198" s="244">
        <v>167</v>
      </c>
      <c r="H198" s="245">
        <v>217.202</v>
      </c>
      <c r="I198" s="90">
        <v>177.47</v>
      </c>
      <c r="J198" s="148">
        <v>313.08800000000002</v>
      </c>
      <c r="K198" s="238">
        <v>0</v>
      </c>
      <c r="L198" s="338">
        <v>276.88299999999998</v>
      </c>
      <c r="M198" s="209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 s="101"/>
      <c r="AQ198" s="254">
        <f t="shared" si="34"/>
        <v>129</v>
      </c>
      <c r="AR198">
        <f t="shared" si="33"/>
        <v>1333.9</v>
      </c>
      <c r="AS198">
        <f t="shared" si="30"/>
        <v>0</v>
      </c>
      <c r="AT198"/>
      <c r="AU198"/>
      <c r="AV198"/>
      <c r="AW198"/>
      <c r="AX198"/>
      <c r="AY198"/>
      <c r="AZ198"/>
      <c r="BA198"/>
      <c r="BB198"/>
      <c r="BC198"/>
      <c r="BD198"/>
      <c r="BE198"/>
    </row>
    <row r="199" spans="2:57" ht="27" customHeight="1" x14ac:dyDescent="0.2">
      <c r="B199" s="86">
        <v>38</v>
      </c>
      <c r="C199" s="241" t="s">
        <v>100</v>
      </c>
      <c r="D199" s="241" t="s">
        <v>101</v>
      </c>
      <c r="E199" s="236">
        <v>231</v>
      </c>
      <c r="F199" s="237">
        <v>30.48</v>
      </c>
      <c r="G199" s="244">
        <v>228.11</v>
      </c>
      <c r="H199" s="245">
        <v>5.93</v>
      </c>
      <c r="I199" s="244">
        <v>229.63</v>
      </c>
      <c r="J199" s="267">
        <v>10.039999999999999</v>
      </c>
      <c r="K199" s="238">
        <v>0</v>
      </c>
      <c r="L199" s="333">
        <v>5.2089999999999996</v>
      </c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 s="101"/>
      <c r="AQ199" s="254">
        <f t="shared" si="34"/>
        <v>130</v>
      </c>
      <c r="AR199">
        <f t="shared" si="33"/>
        <v>1329.37</v>
      </c>
      <c r="AS199">
        <f t="shared" ref="AS199:AS268" si="35">IF(COUNT(AQ199:AR199)=2,0,-AP$49/500)</f>
        <v>0</v>
      </c>
      <c r="AT199"/>
      <c r="AU199"/>
      <c r="AV199"/>
      <c r="AW199"/>
      <c r="AX199"/>
      <c r="AY199"/>
      <c r="AZ199"/>
      <c r="BA199"/>
      <c r="BB199"/>
      <c r="BC199"/>
      <c r="BD199"/>
      <c r="BE199"/>
    </row>
    <row r="200" spans="2:57" ht="27" customHeight="1" x14ac:dyDescent="0.2">
      <c r="B200" s="78">
        <v>39</v>
      </c>
      <c r="C200" s="235" t="s">
        <v>109</v>
      </c>
      <c r="D200" s="235" t="s">
        <v>40</v>
      </c>
      <c r="E200" s="242">
        <v>149.30000000000001</v>
      </c>
      <c r="F200" s="243">
        <v>17.670000000000002</v>
      </c>
      <c r="G200" s="242">
        <v>149.30000000000001</v>
      </c>
      <c r="H200" s="243">
        <v>17.670000000000002</v>
      </c>
      <c r="I200" s="242">
        <v>149.32400000000001</v>
      </c>
      <c r="J200" s="270">
        <v>10.94</v>
      </c>
      <c r="K200" s="238">
        <v>0</v>
      </c>
      <c r="L200" s="339">
        <v>10.87</v>
      </c>
      <c r="M200" s="209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 s="101"/>
      <c r="AQ200" s="254">
        <f t="shared" si="34"/>
        <v>131</v>
      </c>
      <c r="AR200">
        <f t="shared" si="33"/>
        <v>1338.35</v>
      </c>
      <c r="AS200">
        <f t="shared" si="35"/>
        <v>0</v>
      </c>
      <c r="AT200"/>
      <c r="AU200"/>
      <c r="AV200"/>
      <c r="AW200"/>
      <c r="AX200"/>
      <c r="AY200"/>
      <c r="AZ200"/>
      <c r="BA200"/>
      <c r="BB200"/>
      <c r="BC200"/>
      <c r="BD200"/>
      <c r="BE200"/>
    </row>
    <row r="201" spans="2:57" ht="27" customHeight="1" x14ac:dyDescent="0.25">
      <c r="B201" s="86">
        <f>+B200+1</f>
        <v>40</v>
      </c>
      <c r="C201" s="241" t="s">
        <v>111</v>
      </c>
      <c r="D201" s="241" t="s">
        <v>54</v>
      </c>
      <c r="E201" s="236">
        <v>39</v>
      </c>
      <c r="F201" s="237">
        <v>0.47399999999999998</v>
      </c>
      <c r="G201" s="236">
        <v>39</v>
      </c>
      <c r="H201" s="237">
        <v>0.47</v>
      </c>
      <c r="I201" s="318">
        <v>38.64</v>
      </c>
      <c r="J201" s="267">
        <v>0.432</v>
      </c>
      <c r="K201" s="238">
        <v>0</v>
      </c>
      <c r="L201" s="339">
        <v>0.47499999999999998</v>
      </c>
      <c r="M201" s="209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 s="101"/>
      <c r="AQ201" s="254">
        <f t="shared" si="34"/>
        <v>132</v>
      </c>
      <c r="AR201">
        <f t="shared" si="33"/>
        <v>1346.29</v>
      </c>
      <c r="AS201">
        <f t="shared" si="35"/>
        <v>0</v>
      </c>
      <c r="AT201"/>
      <c r="AU201"/>
      <c r="AV201"/>
      <c r="AW201"/>
      <c r="AX201"/>
      <c r="AY201"/>
      <c r="AZ201"/>
      <c r="BA201"/>
      <c r="BB201"/>
      <c r="BC201"/>
      <c r="BD201"/>
      <c r="BE201"/>
    </row>
    <row r="202" spans="2:57" ht="27" customHeight="1" thickBot="1" x14ac:dyDescent="0.3">
      <c r="B202" s="173">
        <v>41</v>
      </c>
      <c r="C202" s="274" t="s">
        <v>113</v>
      </c>
      <c r="D202" s="274" t="s">
        <v>54</v>
      </c>
      <c r="E202" s="275">
        <v>70</v>
      </c>
      <c r="F202" s="276">
        <v>0.81699999999999995</v>
      </c>
      <c r="G202" s="275">
        <v>70</v>
      </c>
      <c r="H202" s="276">
        <v>0.82</v>
      </c>
      <c r="I202" s="307">
        <v>69.5</v>
      </c>
      <c r="J202" s="267">
        <v>0.65300000000000002</v>
      </c>
      <c r="K202" s="238">
        <v>0</v>
      </c>
      <c r="L202" s="339">
        <v>0.78300000000000003</v>
      </c>
      <c r="M202" s="209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 s="101"/>
      <c r="AQ202" s="254">
        <f t="shared" si="34"/>
        <v>133</v>
      </c>
      <c r="AR202">
        <f t="shared" si="33"/>
        <v>1360.15</v>
      </c>
      <c r="AS202">
        <f t="shared" si="35"/>
        <v>0</v>
      </c>
      <c r="AT202"/>
      <c r="AU202"/>
      <c r="AV202"/>
      <c r="AW202"/>
      <c r="AX202"/>
      <c r="AY202"/>
      <c r="AZ202"/>
      <c r="BA202"/>
      <c r="BB202"/>
      <c r="BC202"/>
      <c r="BD202"/>
      <c r="BE202"/>
    </row>
    <row r="203" spans="2:57" ht="27" customHeight="1" thickBot="1" x14ac:dyDescent="0.25">
      <c r="B203" s="180"/>
      <c r="C203" s="233" t="s">
        <v>115</v>
      </c>
      <c r="D203" s="233"/>
      <c r="E203" s="278"/>
      <c r="F203" s="279">
        <f>SUM(F162:F202)</f>
        <v>1813.882478</v>
      </c>
      <c r="G203" s="278"/>
      <c r="H203" s="340">
        <f>SUM(H165:H202)</f>
        <v>707.09900000000005</v>
      </c>
      <c r="I203" s="341"/>
      <c r="J203" s="342">
        <f>SUM(J162:J202)</f>
        <v>1231.038283231054</v>
      </c>
      <c r="K203" s="280">
        <f>SUM(K162:K202)</f>
        <v>0</v>
      </c>
      <c r="L203" s="343"/>
      <c r="M203" s="209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 s="101"/>
      <c r="AQ203" s="254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</row>
    <row r="204" spans="2:57" ht="27" customHeight="1" thickBot="1" x14ac:dyDescent="0.25">
      <c r="B204" s="188" t="s">
        <v>117</v>
      </c>
      <c r="C204" s="215" t="s">
        <v>118</v>
      </c>
      <c r="D204" s="215"/>
      <c r="E204" s="282"/>
      <c r="F204" s="283"/>
      <c r="G204" s="284"/>
      <c r="H204" s="344">
        <v>1</v>
      </c>
      <c r="I204" s="345"/>
      <c r="J204" s="346">
        <f>IFERROR(+J203/H203,0)</f>
        <v>1.7409701940337265</v>
      </c>
      <c r="K204" s="286">
        <f>IFERROR(+K203/I203,0)</f>
        <v>0</v>
      </c>
      <c r="L204" s="288"/>
      <c r="M204" s="209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 s="101"/>
      <c r="AQ204" s="25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</row>
    <row r="205" spans="2:57" ht="27" customHeight="1" thickBot="1" x14ac:dyDescent="0.25">
      <c r="B205" s="197"/>
      <c r="C205" s="289" t="s">
        <v>119</v>
      </c>
      <c r="D205" s="290"/>
      <c r="E205" s="291">
        <v>1736.79</v>
      </c>
      <c r="F205" s="292">
        <v>1</v>
      </c>
      <c r="G205" s="293" t="s">
        <v>117</v>
      </c>
      <c r="H205" s="347">
        <f>+H203/F203*100%</f>
        <v>0.38982624760764684</v>
      </c>
      <c r="I205" s="345"/>
      <c r="J205" s="348">
        <f>+J203/F203</f>
        <v>0.67867587793692441</v>
      </c>
      <c r="K205" s="295"/>
      <c r="L205" s="288"/>
      <c r="M205" s="209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 s="101"/>
      <c r="AQ205" s="254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</row>
    <row r="206" spans="2:57" ht="27" customHeight="1" thickBot="1" x14ac:dyDescent="0.25">
      <c r="B206" s="197"/>
      <c r="C206" s="289" t="s">
        <v>120</v>
      </c>
      <c r="D206" s="290"/>
      <c r="E206" s="297">
        <f>F203-E205</f>
        <v>77.092478000000028</v>
      </c>
      <c r="F206" s="298"/>
      <c r="G206" s="207"/>
      <c r="H206" s="298"/>
      <c r="I206" s="104"/>
      <c r="J206" s="298"/>
      <c r="K206" s="299"/>
      <c r="L206" s="288"/>
      <c r="M206" s="209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 s="101"/>
      <c r="AQ206" s="254">
        <f>AQ202+1</f>
        <v>134</v>
      </c>
      <c r="AR206">
        <f t="shared" ref="AR206:AR224" si="36">IF(AG19="tad","tad",AG19)</f>
        <v>1359.98</v>
      </c>
      <c r="AS206">
        <f t="shared" si="35"/>
        <v>0</v>
      </c>
      <c r="AT206"/>
      <c r="AU206"/>
      <c r="AV206"/>
      <c r="AW206"/>
      <c r="AX206"/>
      <c r="AY206"/>
      <c r="AZ206"/>
      <c r="BA206"/>
      <c r="BB206"/>
      <c r="BC206"/>
      <c r="BD206"/>
      <c r="BE206"/>
    </row>
    <row r="207" spans="2:57" ht="27" customHeight="1" thickBot="1" x14ac:dyDescent="0.25">
      <c r="B207" s="28"/>
      <c r="C207" s="210"/>
      <c r="D207" s="210"/>
      <c r="E207" s="210"/>
      <c r="F207" s="211">
        <v>25</v>
      </c>
      <c r="G207" s="31" t="s">
        <v>19</v>
      </c>
      <c r="H207" s="30">
        <v>2020</v>
      </c>
      <c r="I207" s="210"/>
      <c r="J207" s="210"/>
      <c r="K207" s="212"/>
      <c r="L207" s="288"/>
      <c r="M207" s="209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 s="101"/>
      <c r="AQ207" s="254">
        <f t="shared" si="34"/>
        <v>135</v>
      </c>
      <c r="AR207">
        <f t="shared" si="36"/>
        <v>1364.21</v>
      </c>
      <c r="AS207">
        <f t="shared" si="35"/>
        <v>0</v>
      </c>
      <c r="AT207"/>
      <c r="AU207"/>
      <c r="AV207"/>
      <c r="AW207"/>
      <c r="AX207"/>
      <c r="AY207"/>
      <c r="AZ207"/>
      <c r="BA207"/>
      <c r="BB207"/>
      <c r="BC207"/>
      <c r="BD207"/>
      <c r="BE207"/>
    </row>
    <row r="208" spans="2:57" ht="27" customHeight="1" x14ac:dyDescent="0.2">
      <c r="B208" s="214" t="s">
        <v>20</v>
      </c>
      <c r="C208" s="215" t="s">
        <v>21</v>
      </c>
      <c r="D208" s="215" t="s">
        <v>22</v>
      </c>
      <c r="E208" s="216" t="s">
        <v>23</v>
      </c>
      <c r="F208" s="217"/>
      <c r="G208" s="216" t="s">
        <v>24</v>
      </c>
      <c r="H208" s="217"/>
      <c r="I208" s="216" t="s">
        <v>25</v>
      </c>
      <c r="J208" s="217"/>
      <c r="K208" s="218" t="s">
        <v>123</v>
      </c>
      <c r="L208" s="288"/>
      <c r="M208" s="209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 s="101"/>
      <c r="AQ208" s="254">
        <f t="shared" si="34"/>
        <v>136</v>
      </c>
      <c r="AR208">
        <f t="shared" si="36"/>
        <v>1360.27</v>
      </c>
      <c r="AS208">
        <f t="shared" si="35"/>
        <v>0</v>
      </c>
      <c r="AT208"/>
      <c r="AU208"/>
      <c r="AV208"/>
      <c r="AW208"/>
      <c r="AX208"/>
      <c r="AY208"/>
      <c r="AZ208"/>
      <c r="BA208"/>
      <c r="BB208"/>
      <c r="BC208"/>
      <c r="BD208"/>
      <c r="BE208"/>
    </row>
    <row r="209" spans="2:57" ht="27" customHeight="1" x14ac:dyDescent="0.2">
      <c r="B209" s="219"/>
      <c r="C209" s="220"/>
      <c r="D209" s="220"/>
      <c r="E209" s="221" t="s">
        <v>28</v>
      </c>
      <c r="F209" s="221" t="s">
        <v>29</v>
      </c>
      <c r="G209" s="222" t="s">
        <v>28</v>
      </c>
      <c r="H209" s="221" t="s">
        <v>29</v>
      </c>
      <c r="I209" s="222" t="s">
        <v>28</v>
      </c>
      <c r="J209" s="221" t="s">
        <v>29</v>
      </c>
      <c r="K209" s="223"/>
      <c r="L209" s="288"/>
      <c r="M209" s="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 s="101"/>
      <c r="AQ209" s="254">
        <f t="shared" si="34"/>
        <v>137</v>
      </c>
      <c r="AR209">
        <f t="shared" si="36"/>
        <v>1354.68</v>
      </c>
      <c r="AS209">
        <f t="shared" si="35"/>
        <v>0</v>
      </c>
      <c r="AT209"/>
      <c r="AU209"/>
      <c r="AV209"/>
      <c r="AW209"/>
      <c r="AX209"/>
      <c r="AY209"/>
      <c r="AZ209"/>
      <c r="BA209"/>
      <c r="BB209"/>
      <c r="BC209"/>
      <c r="BD209"/>
      <c r="BE209"/>
    </row>
    <row r="210" spans="2:57" ht="27" customHeight="1" thickBot="1" x14ac:dyDescent="0.25">
      <c r="B210" s="224"/>
      <c r="C210" s="225"/>
      <c r="D210" s="225"/>
      <c r="E210" s="226" t="s">
        <v>30</v>
      </c>
      <c r="F210" s="226" t="s">
        <v>124</v>
      </c>
      <c r="G210" s="227" t="s">
        <v>30</v>
      </c>
      <c r="H210" s="226" t="s">
        <v>124</v>
      </c>
      <c r="I210" s="227" t="s">
        <v>30</v>
      </c>
      <c r="J210" s="226" t="s">
        <v>124</v>
      </c>
      <c r="K210" s="228"/>
      <c r="L210" s="288"/>
      <c r="M210" s="209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 s="101"/>
      <c r="AQ210" s="254">
        <f t="shared" si="34"/>
        <v>138</v>
      </c>
      <c r="AR210">
        <f t="shared" si="36"/>
        <v>1350.1</v>
      </c>
      <c r="AS210">
        <f t="shared" si="35"/>
        <v>0</v>
      </c>
      <c r="AT210"/>
      <c r="AU210"/>
      <c r="AV210"/>
      <c r="AW210"/>
      <c r="AX210"/>
      <c r="AY210"/>
      <c r="AZ210"/>
      <c r="BA210"/>
      <c r="BB210"/>
      <c r="BC210"/>
      <c r="BD210"/>
      <c r="BE210"/>
    </row>
    <row r="211" spans="2:57" ht="27" customHeight="1" thickBot="1" x14ac:dyDescent="0.25">
      <c r="B211" s="180">
        <v>1</v>
      </c>
      <c r="C211" s="233">
        <v>2</v>
      </c>
      <c r="D211" s="233">
        <v>3</v>
      </c>
      <c r="E211" s="233">
        <v>4</v>
      </c>
      <c r="F211" s="233">
        <v>5</v>
      </c>
      <c r="G211" s="233">
        <v>6</v>
      </c>
      <c r="H211" s="233">
        <v>7</v>
      </c>
      <c r="I211" s="233">
        <v>8</v>
      </c>
      <c r="J211" s="233">
        <v>9</v>
      </c>
      <c r="K211" s="234">
        <v>10</v>
      </c>
      <c r="L211" s="288"/>
      <c r="M211" s="209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 s="101"/>
      <c r="AQ211" s="254">
        <f t="shared" si="34"/>
        <v>139</v>
      </c>
      <c r="AR211">
        <f t="shared" si="36"/>
        <v>1349.5</v>
      </c>
      <c r="AS211">
        <f t="shared" si="35"/>
        <v>0</v>
      </c>
      <c r="AT211"/>
      <c r="AU211"/>
      <c r="AV211"/>
      <c r="AW211"/>
      <c r="AX211"/>
      <c r="AY211"/>
      <c r="AZ211"/>
      <c r="BA211"/>
      <c r="BB211"/>
      <c r="BC211"/>
      <c r="BD211"/>
      <c r="BE211"/>
    </row>
    <row r="212" spans="2:57" ht="27" customHeight="1" x14ac:dyDescent="0.2">
      <c r="B212" s="78">
        <v>1</v>
      </c>
      <c r="C212" s="235" t="s">
        <v>32</v>
      </c>
      <c r="D212" s="235" t="s">
        <v>33</v>
      </c>
      <c r="E212" s="236">
        <v>55.77</v>
      </c>
      <c r="F212" s="237">
        <v>31.144597999999998</v>
      </c>
      <c r="G212" s="238">
        <v>53.24</v>
      </c>
      <c r="H212" s="238">
        <v>18.036000000000001</v>
      </c>
      <c r="I212" s="238">
        <v>54.95</v>
      </c>
      <c r="J212" s="239">
        <v>26.497154999999999</v>
      </c>
      <c r="K212" s="238"/>
      <c r="L212" s="349"/>
      <c r="M212" s="209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 s="101"/>
      <c r="AQ212" s="254">
        <f t="shared" si="34"/>
        <v>140</v>
      </c>
      <c r="AR212">
        <f t="shared" si="36"/>
        <v>1358.77</v>
      </c>
      <c r="AS212">
        <f t="shared" si="35"/>
        <v>0</v>
      </c>
      <c r="AT212"/>
      <c r="AU212"/>
      <c r="AV212"/>
      <c r="AW212"/>
      <c r="AX212"/>
      <c r="AY212"/>
      <c r="AZ212"/>
      <c r="BA212"/>
      <c r="BB212"/>
      <c r="BC212"/>
      <c r="BD212"/>
      <c r="BE212"/>
    </row>
    <row r="213" spans="2:57" ht="27" customHeight="1" x14ac:dyDescent="0.2">
      <c r="B213" s="86">
        <v>2</v>
      </c>
      <c r="C213" s="241" t="s">
        <v>35</v>
      </c>
      <c r="D213" s="241" t="s">
        <v>33</v>
      </c>
      <c r="E213" s="242">
        <v>339.5</v>
      </c>
      <c r="F213" s="243">
        <v>7.77</v>
      </c>
      <c r="G213" s="244">
        <v>338.77</v>
      </c>
      <c r="H213" s="245">
        <v>7.157</v>
      </c>
      <c r="I213" s="244">
        <v>339.38</v>
      </c>
      <c r="J213" s="246">
        <v>7.67</v>
      </c>
      <c r="K213" s="238"/>
      <c r="L213" s="350"/>
      <c r="M213" s="209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 s="101"/>
      <c r="AQ213" s="254">
        <f t="shared" si="34"/>
        <v>141</v>
      </c>
      <c r="AR213">
        <f t="shared" si="36"/>
        <v>1357.4</v>
      </c>
      <c r="AS213">
        <f t="shared" si="35"/>
        <v>0</v>
      </c>
      <c r="AT213"/>
      <c r="AU213"/>
      <c r="AV213"/>
      <c r="AW213"/>
      <c r="AX213"/>
      <c r="AY213"/>
      <c r="AZ213"/>
      <c r="BA213"/>
      <c r="BB213"/>
      <c r="BC213"/>
      <c r="BD213"/>
      <c r="BE213"/>
    </row>
    <row r="214" spans="2:57" ht="27" customHeight="1" x14ac:dyDescent="0.2">
      <c r="B214" s="86">
        <f t="shared" ref="B214:B248" si="37">+B213+1</f>
        <v>3</v>
      </c>
      <c r="C214" s="241" t="s">
        <v>37</v>
      </c>
      <c r="D214" s="241" t="s">
        <v>38</v>
      </c>
      <c r="E214" s="236">
        <v>77.5</v>
      </c>
      <c r="F214" s="237">
        <v>49.02</v>
      </c>
      <c r="G214" s="244">
        <v>73.650000000000006</v>
      </c>
      <c r="H214" s="245">
        <v>27.367000000000001</v>
      </c>
      <c r="I214" s="244">
        <v>76.67</v>
      </c>
      <c r="J214" s="246">
        <v>43.751179</v>
      </c>
      <c r="K214" s="238"/>
      <c r="L214" s="350"/>
      <c r="M214" s="209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 s="101"/>
      <c r="AQ214" s="254">
        <f t="shared" si="34"/>
        <v>142</v>
      </c>
      <c r="AR214">
        <f t="shared" si="36"/>
        <v>1367.03</v>
      </c>
      <c r="AS214">
        <f t="shared" si="35"/>
        <v>0</v>
      </c>
      <c r="AT214"/>
      <c r="AU214"/>
      <c r="AV214"/>
      <c r="AW214"/>
      <c r="AX214"/>
      <c r="AY214"/>
      <c r="AZ214"/>
      <c r="BA214"/>
      <c r="BB214"/>
      <c r="BC214"/>
      <c r="BD214"/>
      <c r="BE214"/>
    </row>
    <row r="215" spans="2:57" ht="27" customHeight="1" x14ac:dyDescent="0.3">
      <c r="B215" s="86">
        <f t="shared" si="37"/>
        <v>4</v>
      </c>
      <c r="C215" s="241" t="s">
        <v>39</v>
      </c>
      <c r="D215" s="241" t="s">
        <v>40</v>
      </c>
      <c r="E215" s="236">
        <v>463.3</v>
      </c>
      <c r="F215" s="237">
        <v>49.9</v>
      </c>
      <c r="G215" s="250">
        <v>462.22</v>
      </c>
      <c r="H215" s="250">
        <v>27.992000000000001</v>
      </c>
      <c r="I215" s="237">
        <v>462.58</v>
      </c>
      <c r="J215" s="246">
        <v>39.35</v>
      </c>
      <c r="K215" s="238"/>
      <c r="L215" s="351"/>
      <c r="M215" s="331"/>
      <c r="N215" s="332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 s="101"/>
      <c r="AQ215" s="254">
        <f t="shared" si="34"/>
        <v>143</v>
      </c>
      <c r="AR215">
        <f t="shared" si="36"/>
        <v>1371.52</v>
      </c>
      <c r="AS215">
        <f t="shared" si="35"/>
        <v>0</v>
      </c>
      <c r="AT215"/>
      <c r="AU215"/>
      <c r="AV215"/>
      <c r="AW215"/>
      <c r="AX215"/>
      <c r="AY215"/>
      <c r="AZ215"/>
      <c r="BA215"/>
      <c r="BB215"/>
      <c r="BC215"/>
      <c r="BD215"/>
      <c r="BE215"/>
    </row>
    <row r="216" spans="2:57" ht="27" customHeight="1" x14ac:dyDescent="0.25">
      <c r="B216" s="86">
        <f t="shared" si="37"/>
        <v>5</v>
      </c>
      <c r="C216" s="241" t="s">
        <v>42</v>
      </c>
      <c r="D216" s="241" t="s">
        <v>43</v>
      </c>
      <c r="E216" s="236">
        <v>207</v>
      </c>
      <c r="F216" s="237">
        <v>9.5030000000000001</v>
      </c>
      <c r="G216" s="244">
        <v>195.32</v>
      </c>
      <c r="H216" s="255">
        <v>1.218</v>
      </c>
      <c r="I216" s="307">
        <v>204.27</v>
      </c>
      <c r="J216" s="246">
        <v>6.5279999999999996</v>
      </c>
      <c r="K216" s="238"/>
      <c r="L216" s="352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 s="101"/>
      <c r="AQ216" s="254">
        <f t="shared" si="34"/>
        <v>144</v>
      </c>
      <c r="AR216">
        <f t="shared" si="36"/>
        <v>1371.31</v>
      </c>
      <c r="AS216">
        <f t="shared" si="35"/>
        <v>0</v>
      </c>
      <c r="AT216"/>
      <c r="AU216"/>
      <c r="AV216"/>
      <c r="AW216"/>
      <c r="AX216"/>
      <c r="AY216"/>
      <c r="AZ216"/>
      <c r="BA216"/>
      <c r="BB216"/>
      <c r="BC216"/>
      <c r="BD216"/>
      <c r="BE216"/>
    </row>
    <row r="217" spans="2:57" ht="27" customHeight="1" x14ac:dyDescent="0.25">
      <c r="B217" s="86">
        <f t="shared" si="37"/>
        <v>6</v>
      </c>
      <c r="C217" s="241" t="s">
        <v>45</v>
      </c>
      <c r="D217" s="241" t="s">
        <v>43</v>
      </c>
      <c r="E217" s="236">
        <v>320</v>
      </c>
      <c r="F217" s="237">
        <v>5.1509999999999998</v>
      </c>
      <c r="G217" s="244">
        <v>306.97000000000003</v>
      </c>
      <c r="H217" s="255">
        <v>0.65700000000000003</v>
      </c>
      <c r="I217" s="307">
        <v>316.8</v>
      </c>
      <c r="J217" s="246">
        <v>3.7</v>
      </c>
      <c r="K217" s="238"/>
      <c r="L217" s="352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 s="101"/>
      <c r="AQ217" s="254">
        <f t="shared" si="34"/>
        <v>145</v>
      </c>
      <c r="AR217">
        <f t="shared" si="36"/>
        <v>1362.7</v>
      </c>
      <c r="AS217">
        <f t="shared" si="35"/>
        <v>0</v>
      </c>
      <c r="AT217"/>
      <c r="AU217"/>
      <c r="AV217"/>
      <c r="AW217"/>
      <c r="AX217"/>
      <c r="AY217"/>
      <c r="AZ217"/>
      <c r="BA217"/>
      <c r="BB217"/>
      <c r="BC217"/>
      <c r="BD217"/>
      <c r="BE217"/>
    </row>
    <row r="218" spans="2:57" ht="27" customHeight="1" x14ac:dyDescent="0.25">
      <c r="B218" s="86">
        <f t="shared" si="37"/>
        <v>7</v>
      </c>
      <c r="C218" s="241" t="s">
        <v>46</v>
      </c>
      <c r="D218" s="241" t="s">
        <v>47</v>
      </c>
      <c r="E218" s="236">
        <v>90</v>
      </c>
      <c r="F218" s="237">
        <v>689.09100000000001</v>
      </c>
      <c r="G218" s="244">
        <v>79.7</v>
      </c>
      <c r="H218" s="244">
        <v>281.37</v>
      </c>
      <c r="I218" s="307">
        <v>82.91</v>
      </c>
      <c r="J218" s="246">
        <v>382.81846468703009</v>
      </c>
      <c r="K218" s="238"/>
      <c r="L218" s="352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 s="101"/>
      <c r="AQ218" s="254">
        <f t="shared" si="34"/>
        <v>146</v>
      </c>
      <c r="AR218">
        <f t="shared" si="36"/>
        <v>1357.71</v>
      </c>
      <c r="AS218">
        <f t="shared" si="35"/>
        <v>0</v>
      </c>
      <c r="AT218"/>
      <c r="AU218"/>
      <c r="AV218"/>
      <c r="AW218"/>
      <c r="AX218"/>
      <c r="AY218"/>
      <c r="AZ218"/>
      <c r="BA218"/>
      <c r="BB218"/>
      <c r="BC218"/>
      <c r="BD218"/>
      <c r="BE218"/>
    </row>
    <row r="219" spans="2:57" ht="27" customHeight="1" x14ac:dyDescent="0.2">
      <c r="B219" s="86">
        <f t="shared" si="37"/>
        <v>8</v>
      </c>
      <c r="C219" s="241" t="s">
        <v>49</v>
      </c>
      <c r="D219" s="241" t="s">
        <v>50</v>
      </c>
      <c r="E219" s="236">
        <v>120.5</v>
      </c>
      <c r="F219" s="237">
        <v>2.0920000000000001</v>
      </c>
      <c r="G219" s="244">
        <v>114.9</v>
      </c>
      <c r="H219" s="245">
        <v>0.22800000000000001</v>
      </c>
      <c r="I219" s="259">
        <v>116.9</v>
      </c>
      <c r="J219" s="246">
        <v>0.53300000000000003</v>
      </c>
      <c r="K219" s="238"/>
      <c r="L219" s="353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 s="101"/>
      <c r="AQ219" s="254">
        <f t="shared" si="34"/>
        <v>147</v>
      </c>
      <c r="AR219">
        <f t="shared" si="36"/>
        <v>1356.21</v>
      </c>
      <c r="AS219">
        <f t="shared" si="35"/>
        <v>0</v>
      </c>
      <c r="AT219"/>
      <c r="AU219"/>
      <c r="AV219"/>
      <c r="AW219"/>
      <c r="AX219"/>
      <c r="AY219"/>
      <c r="AZ219"/>
      <c r="BA219"/>
      <c r="BB219"/>
      <c r="BC219"/>
      <c r="BD219"/>
      <c r="BE219"/>
    </row>
    <row r="220" spans="2:57" ht="27" customHeight="1" x14ac:dyDescent="0.25">
      <c r="B220" s="86">
        <f t="shared" si="37"/>
        <v>9</v>
      </c>
      <c r="C220" s="241" t="s">
        <v>52</v>
      </c>
      <c r="D220" s="241" t="s">
        <v>50</v>
      </c>
      <c r="E220" s="236">
        <v>120.8</v>
      </c>
      <c r="F220" s="237">
        <v>2.3530000000000002</v>
      </c>
      <c r="G220" s="244">
        <v>113.61</v>
      </c>
      <c r="H220" s="245">
        <v>0.35699999999999998</v>
      </c>
      <c r="I220" s="307">
        <v>117.21</v>
      </c>
      <c r="J220" s="246">
        <v>0.505</v>
      </c>
      <c r="K220" s="238"/>
      <c r="L220" s="352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 s="101"/>
      <c r="AQ220" s="254">
        <f t="shared" si="34"/>
        <v>148</v>
      </c>
      <c r="AR220">
        <f t="shared" si="36"/>
        <v>1358.03</v>
      </c>
      <c r="AS220">
        <f t="shared" si="35"/>
        <v>0</v>
      </c>
      <c r="AT220"/>
      <c r="AU220"/>
      <c r="AV220"/>
      <c r="AW220"/>
      <c r="AX220"/>
      <c r="AY220"/>
      <c r="AZ220"/>
      <c r="BA220"/>
      <c r="BB220"/>
      <c r="BC220"/>
      <c r="BD220"/>
      <c r="BE220"/>
    </row>
    <row r="221" spans="2:57" ht="27" customHeight="1" x14ac:dyDescent="0.25">
      <c r="B221" s="86">
        <f t="shared" si="37"/>
        <v>10</v>
      </c>
      <c r="C221" s="241" t="s">
        <v>53</v>
      </c>
      <c r="D221" s="241" t="s">
        <v>54</v>
      </c>
      <c r="E221" s="236">
        <v>46.5</v>
      </c>
      <c r="F221" s="236">
        <v>4.5999999999999996</v>
      </c>
      <c r="G221" s="244">
        <v>43.1</v>
      </c>
      <c r="H221" s="244">
        <v>2.1640000000000001</v>
      </c>
      <c r="I221" s="307">
        <v>40.54</v>
      </c>
      <c r="J221" s="246">
        <v>0.69299999999999995</v>
      </c>
      <c r="K221" s="238"/>
      <c r="L221" s="352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 s="101"/>
      <c r="AQ221" s="254">
        <f t="shared" si="34"/>
        <v>149</v>
      </c>
      <c r="AR221">
        <f t="shared" si="36"/>
        <v>1362.48</v>
      </c>
      <c r="AS221">
        <f t="shared" si="35"/>
        <v>0</v>
      </c>
      <c r="AT221"/>
      <c r="AU221"/>
      <c r="AV221"/>
      <c r="AW221"/>
      <c r="AX221"/>
      <c r="AY221"/>
      <c r="AZ221"/>
      <c r="BA221"/>
      <c r="BB221"/>
      <c r="BC221"/>
      <c r="BD221"/>
      <c r="BE221"/>
    </row>
    <row r="222" spans="2:57" ht="27" customHeight="1" x14ac:dyDescent="0.25">
      <c r="B222" s="86">
        <f t="shared" si="37"/>
        <v>11</v>
      </c>
      <c r="C222" s="241" t="s">
        <v>56</v>
      </c>
      <c r="D222" s="241" t="s">
        <v>54</v>
      </c>
      <c r="E222" s="236">
        <v>51.5</v>
      </c>
      <c r="F222" s="237">
        <v>2.4159999999999999</v>
      </c>
      <c r="G222" s="244">
        <v>46.86</v>
      </c>
      <c r="H222" s="244">
        <v>0.90600000000000003</v>
      </c>
      <c r="I222" s="312">
        <v>51.02</v>
      </c>
      <c r="J222" s="246">
        <v>2.3380000000000001</v>
      </c>
      <c r="K222" s="238"/>
      <c r="L222" s="35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 s="101"/>
      <c r="AQ222" s="254">
        <f t="shared" si="34"/>
        <v>150</v>
      </c>
      <c r="AR222">
        <f t="shared" si="36"/>
        <v>1362.01</v>
      </c>
      <c r="AS222">
        <f t="shared" si="35"/>
        <v>0</v>
      </c>
      <c r="AT222"/>
      <c r="AU222"/>
      <c r="AV222"/>
      <c r="AW222"/>
      <c r="AX222"/>
      <c r="AY222"/>
      <c r="AZ222"/>
      <c r="BA222"/>
      <c r="BB222"/>
      <c r="BC222"/>
      <c r="BD222"/>
      <c r="BE222"/>
    </row>
    <row r="223" spans="2:57" ht="27" customHeight="1" x14ac:dyDescent="0.25">
      <c r="B223" s="86">
        <f t="shared" si="37"/>
        <v>12</v>
      </c>
      <c r="C223" s="241" t="s">
        <v>58</v>
      </c>
      <c r="D223" s="241" t="s">
        <v>47</v>
      </c>
      <c r="E223" s="236">
        <v>81</v>
      </c>
      <c r="F223" s="237">
        <v>1.093</v>
      </c>
      <c r="G223" s="244">
        <v>73.94</v>
      </c>
      <c r="H223" s="245">
        <v>0.18</v>
      </c>
      <c r="I223" s="307">
        <v>73.22</v>
      </c>
      <c r="J223" s="246">
        <v>0.13700000000000001</v>
      </c>
      <c r="K223" s="238"/>
      <c r="L223" s="352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 s="101"/>
      <c r="AQ223" s="254">
        <f t="shared" si="34"/>
        <v>151</v>
      </c>
      <c r="AR223">
        <f t="shared" si="36"/>
        <v>1361.81</v>
      </c>
      <c r="AS223">
        <f t="shared" si="35"/>
        <v>0</v>
      </c>
      <c r="AT223"/>
      <c r="AU223"/>
      <c r="AV223"/>
      <c r="AW223"/>
      <c r="AX223"/>
      <c r="AY223"/>
      <c r="AZ223"/>
      <c r="BA223"/>
      <c r="BB223"/>
      <c r="BC223"/>
      <c r="BD223"/>
      <c r="BE223"/>
    </row>
    <row r="224" spans="2:57" ht="27" customHeight="1" x14ac:dyDescent="0.25">
      <c r="B224" s="86">
        <f t="shared" si="37"/>
        <v>13</v>
      </c>
      <c r="C224" s="241" t="s">
        <v>59</v>
      </c>
      <c r="D224" s="241" t="s">
        <v>47</v>
      </c>
      <c r="E224" s="236">
        <v>82.8</v>
      </c>
      <c r="F224" s="237">
        <v>0.42899999999999999</v>
      </c>
      <c r="G224" s="244">
        <v>80.02</v>
      </c>
      <c r="H224" s="245">
        <v>8.4000000000000005E-2</v>
      </c>
      <c r="I224" s="307">
        <v>78</v>
      </c>
      <c r="J224" s="246">
        <v>0</v>
      </c>
      <c r="K224" s="238"/>
      <c r="L224" s="352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 s="101"/>
      <c r="AQ224" s="254">
        <f t="shared" si="34"/>
        <v>152</v>
      </c>
      <c r="AR224">
        <f t="shared" si="36"/>
        <v>1367.36</v>
      </c>
      <c r="AS224">
        <f t="shared" si="35"/>
        <v>0</v>
      </c>
      <c r="AT224"/>
      <c r="AU224"/>
      <c r="AV224"/>
      <c r="AW224"/>
      <c r="AX224"/>
      <c r="AY224"/>
      <c r="AZ224"/>
      <c r="BA224"/>
      <c r="BB224"/>
      <c r="BC224"/>
      <c r="BD224"/>
      <c r="BE224"/>
    </row>
    <row r="225" spans="2:57" ht="27" customHeight="1" x14ac:dyDescent="0.25">
      <c r="B225" s="86">
        <f t="shared" si="37"/>
        <v>14</v>
      </c>
      <c r="C225" s="241" t="s">
        <v>61</v>
      </c>
      <c r="D225" s="241" t="s">
        <v>47</v>
      </c>
      <c r="E225" s="236">
        <v>69.95</v>
      </c>
      <c r="F225" s="237">
        <v>0.25</v>
      </c>
      <c r="G225" s="244">
        <v>67.95</v>
      </c>
      <c r="H225" s="244">
        <v>4.9000000000000002E-2</v>
      </c>
      <c r="I225" s="307">
        <v>61.99</v>
      </c>
      <c r="J225" s="246">
        <v>6.0999999999999999E-2</v>
      </c>
      <c r="K225" s="238"/>
      <c r="L225" s="352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 s="101"/>
      <c r="AQ225" s="254">
        <f t="shared" si="34"/>
        <v>153</v>
      </c>
      <c r="AR225">
        <f t="shared" ref="AR225:AR252" si="38">IF(AH7="tad","tad",AH7)</f>
        <v>1372.39</v>
      </c>
      <c r="AS225">
        <f t="shared" si="35"/>
        <v>0</v>
      </c>
      <c r="AT225"/>
      <c r="AU225"/>
      <c r="AV225"/>
      <c r="AW225"/>
      <c r="AX225"/>
      <c r="AY225"/>
      <c r="AZ225"/>
      <c r="BA225"/>
      <c r="BB225"/>
      <c r="BC225"/>
      <c r="BD225"/>
      <c r="BE225"/>
    </row>
    <row r="226" spans="2:57" ht="27" customHeight="1" x14ac:dyDescent="0.25">
      <c r="B226" s="86">
        <f t="shared" si="37"/>
        <v>15</v>
      </c>
      <c r="C226" s="241" t="s">
        <v>62</v>
      </c>
      <c r="D226" s="241" t="s">
        <v>47</v>
      </c>
      <c r="E226" s="236">
        <v>48.2</v>
      </c>
      <c r="F226" s="237">
        <v>0.38500000000000001</v>
      </c>
      <c r="G226" s="244">
        <v>44.16</v>
      </c>
      <c r="H226" s="245">
        <v>8.9999999999999993E-3</v>
      </c>
      <c r="I226" s="307">
        <v>46.11</v>
      </c>
      <c r="J226" s="246">
        <v>0.26500000000000001</v>
      </c>
      <c r="K226" s="238"/>
      <c r="L226" s="352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 s="101"/>
      <c r="AQ226" s="254">
        <f t="shared" si="34"/>
        <v>154</v>
      </c>
      <c r="AR226">
        <f t="shared" si="38"/>
        <v>1366.77</v>
      </c>
      <c r="AS226">
        <f t="shared" si="35"/>
        <v>0</v>
      </c>
      <c r="AT226"/>
      <c r="AU226"/>
      <c r="AV226"/>
      <c r="AW226"/>
      <c r="AX226"/>
      <c r="AY226"/>
      <c r="AZ226"/>
      <c r="BA226"/>
      <c r="BB226"/>
      <c r="BC226"/>
      <c r="BD226"/>
      <c r="BE226"/>
    </row>
    <row r="227" spans="2:57" ht="27" customHeight="1" x14ac:dyDescent="0.2">
      <c r="B227" s="86">
        <f t="shared" si="37"/>
        <v>16</v>
      </c>
      <c r="C227" s="241" t="s">
        <v>63</v>
      </c>
      <c r="D227" s="241" t="s">
        <v>64</v>
      </c>
      <c r="E227" s="236">
        <v>136</v>
      </c>
      <c r="F227" s="237">
        <v>440</v>
      </c>
      <c r="G227" s="244">
        <v>127.3</v>
      </c>
      <c r="H227" s="244">
        <v>64.974000000000004</v>
      </c>
      <c r="I227" s="244">
        <v>135.27000000000001</v>
      </c>
      <c r="J227" s="262">
        <v>326.82256369999999</v>
      </c>
      <c r="K227" s="238"/>
      <c r="L227" s="354"/>
      <c r="M227" s="209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 s="101"/>
      <c r="AQ227" s="254">
        <f t="shared" si="34"/>
        <v>155</v>
      </c>
      <c r="AR227">
        <f t="shared" si="38"/>
        <v>1363.29</v>
      </c>
      <c r="AS227">
        <f t="shared" si="35"/>
        <v>0</v>
      </c>
      <c r="AT227"/>
      <c r="AU227"/>
      <c r="AV227"/>
      <c r="AW227"/>
      <c r="AX227"/>
      <c r="AY227"/>
      <c r="AZ227"/>
      <c r="BA227"/>
      <c r="BB227"/>
      <c r="BC227"/>
      <c r="BD227"/>
      <c r="BE227"/>
    </row>
    <row r="228" spans="2:57" ht="27" customHeight="1" x14ac:dyDescent="0.2">
      <c r="B228" s="86">
        <f t="shared" si="37"/>
        <v>17</v>
      </c>
      <c r="C228" s="241" t="s">
        <v>66</v>
      </c>
      <c r="D228" s="241" t="s">
        <v>64</v>
      </c>
      <c r="E228" s="236">
        <v>113.5</v>
      </c>
      <c r="F228" s="237">
        <v>3.7519999999999998</v>
      </c>
      <c r="G228" s="244">
        <v>104.42</v>
      </c>
      <c r="H228" s="244">
        <v>0.54500000000000004</v>
      </c>
      <c r="I228" s="255">
        <v>109.91</v>
      </c>
      <c r="J228" s="262">
        <v>0.29236623</v>
      </c>
      <c r="K228" s="238"/>
      <c r="L228" s="354"/>
      <c r="M228" s="209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 s="101"/>
      <c r="AQ228" s="254">
        <f t="shared" si="34"/>
        <v>156</v>
      </c>
      <c r="AR228">
        <f t="shared" si="38"/>
        <v>1361.13</v>
      </c>
      <c r="AS228">
        <f t="shared" si="35"/>
        <v>0</v>
      </c>
      <c r="AT228"/>
      <c r="AU228"/>
      <c r="AV228"/>
      <c r="AW228"/>
      <c r="AX228"/>
      <c r="AY228"/>
      <c r="AZ228"/>
      <c r="BA228"/>
      <c r="BB228"/>
      <c r="BC228"/>
      <c r="BD228"/>
      <c r="BE228"/>
    </row>
    <row r="229" spans="2:57" ht="27" customHeight="1" x14ac:dyDescent="0.2">
      <c r="B229" s="86">
        <f t="shared" si="37"/>
        <v>18</v>
      </c>
      <c r="C229" s="241" t="s">
        <v>67</v>
      </c>
      <c r="D229" s="241" t="s">
        <v>64</v>
      </c>
      <c r="E229" s="236">
        <v>225.4</v>
      </c>
      <c r="F229" s="236">
        <v>1.2</v>
      </c>
      <c r="G229" s="244">
        <v>223.12</v>
      </c>
      <c r="H229" s="244">
        <v>7.0999999999999994E-2</v>
      </c>
      <c r="I229" s="244">
        <v>199.3</v>
      </c>
      <c r="J229" s="262">
        <v>1.8845000000000001E-2</v>
      </c>
      <c r="K229" s="238"/>
      <c r="L229" s="354"/>
      <c r="M229" s="355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 s="101"/>
      <c r="AQ229" s="254">
        <f t="shared" si="34"/>
        <v>157</v>
      </c>
      <c r="AR229">
        <f t="shared" si="38"/>
        <v>1356.61</v>
      </c>
      <c r="AS229">
        <f t="shared" si="35"/>
        <v>0</v>
      </c>
      <c r="AT229"/>
      <c r="AU229"/>
      <c r="AV229"/>
      <c r="AW229"/>
      <c r="AX229"/>
      <c r="AY229"/>
      <c r="AZ229"/>
      <c r="BA229"/>
      <c r="BB229"/>
      <c r="BC229"/>
      <c r="BD229"/>
      <c r="BE229"/>
    </row>
    <row r="230" spans="2:57" ht="27" customHeight="1" x14ac:dyDescent="0.2">
      <c r="B230" s="86">
        <f t="shared" si="37"/>
        <v>19</v>
      </c>
      <c r="C230" s="241" t="s">
        <v>68</v>
      </c>
      <c r="D230" s="241" t="s">
        <v>64</v>
      </c>
      <c r="E230" s="236">
        <v>224</v>
      </c>
      <c r="F230" s="237">
        <v>0.6</v>
      </c>
      <c r="G230" s="244">
        <v>215.98</v>
      </c>
      <c r="H230" s="244">
        <v>0.105</v>
      </c>
      <c r="I230" s="255">
        <v>221.77</v>
      </c>
      <c r="J230" s="263">
        <v>4.0774999999999999E-2</v>
      </c>
      <c r="K230" s="238"/>
      <c r="L230" s="356"/>
      <c r="M230" s="249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 s="101"/>
      <c r="AQ230" s="254">
        <f t="shared" si="34"/>
        <v>158</v>
      </c>
      <c r="AR230">
        <f t="shared" si="38"/>
        <v>1351.16</v>
      </c>
      <c r="AS230">
        <f t="shared" si="35"/>
        <v>0</v>
      </c>
      <c r="AT230"/>
      <c r="AU230"/>
      <c r="AV230"/>
      <c r="AW230"/>
      <c r="AX230"/>
      <c r="AY230"/>
      <c r="AZ230"/>
      <c r="BA230"/>
      <c r="BB230"/>
      <c r="BC230"/>
      <c r="BD230"/>
      <c r="BE230"/>
    </row>
    <row r="231" spans="2:57" ht="27" customHeight="1" x14ac:dyDescent="0.2">
      <c r="B231" s="86">
        <f t="shared" si="37"/>
        <v>20</v>
      </c>
      <c r="C231" s="241" t="s">
        <v>69</v>
      </c>
      <c r="D231" s="241" t="s">
        <v>64</v>
      </c>
      <c r="E231" s="236">
        <v>196</v>
      </c>
      <c r="F231" s="237">
        <v>1.5820000000000001</v>
      </c>
      <c r="G231" s="244">
        <v>189.04</v>
      </c>
      <c r="H231" s="244">
        <v>0.41899999999999998</v>
      </c>
      <c r="I231" s="255">
        <v>193.56</v>
      </c>
      <c r="J231" s="262">
        <v>0.20096040000000001</v>
      </c>
      <c r="K231" s="238"/>
      <c r="L231" s="354"/>
      <c r="M231" s="249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 s="101"/>
      <c r="AQ231" s="254">
        <f t="shared" si="34"/>
        <v>159</v>
      </c>
      <c r="AR231">
        <f t="shared" si="38"/>
        <v>1343.65</v>
      </c>
      <c r="AS231">
        <f t="shared" si="35"/>
        <v>0</v>
      </c>
      <c r="AT231"/>
      <c r="AU231"/>
      <c r="AV231"/>
      <c r="AW231"/>
      <c r="AX231"/>
      <c r="AY231"/>
      <c r="AZ231"/>
      <c r="BA231"/>
      <c r="BB231"/>
      <c r="BC231"/>
      <c r="BD231"/>
      <c r="BE231"/>
    </row>
    <row r="232" spans="2:57" ht="27" customHeight="1" x14ac:dyDescent="0.2">
      <c r="B232" s="86">
        <f t="shared" si="37"/>
        <v>21</v>
      </c>
      <c r="C232" s="241" t="s">
        <v>70</v>
      </c>
      <c r="D232" s="241" t="s">
        <v>64</v>
      </c>
      <c r="E232" s="236">
        <v>174</v>
      </c>
      <c r="F232" s="237">
        <v>0.47899999999999998</v>
      </c>
      <c r="G232" s="244">
        <v>172.38</v>
      </c>
      <c r="H232" s="244">
        <v>7.3999999999999996E-2</v>
      </c>
      <c r="I232" s="255">
        <v>168.97</v>
      </c>
      <c r="J232" s="262">
        <v>7.38008E-2</v>
      </c>
      <c r="K232" s="238"/>
      <c r="L232" s="354"/>
      <c r="M232" s="357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 s="101"/>
      <c r="AQ232" s="254">
        <f t="shared" si="34"/>
        <v>160</v>
      </c>
      <c r="AR232">
        <f t="shared" si="38"/>
        <v>1340.17</v>
      </c>
      <c r="AS232">
        <f t="shared" si="35"/>
        <v>0</v>
      </c>
      <c r="AT232"/>
      <c r="AU232"/>
      <c r="AV232"/>
      <c r="AW232"/>
      <c r="AX232"/>
      <c r="AY232"/>
      <c r="AZ232"/>
      <c r="BA232"/>
      <c r="BB232"/>
      <c r="BC232"/>
      <c r="BD232"/>
      <c r="BE232"/>
    </row>
    <row r="233" spans="2:57" ht="27" customHeight="1" x14ac:dyDescent="0.2">
      <c r="B233" s="78">
        <f t="shared" si="37"/>
        <v>22</v>
      </c>
      <c r="C233" s="235" t="s">
        <v>71</v>
      </c>
      <c r="D233" s="235" t="s">
        <v>64</v>
      </c>
      <c r="E233" s="242">
        <v>229.1</v>
      </c>
      <c r="F233" s="243">
        <v>0.79200000000000004</v>
      </c>
      <c r="G233" s="238">
        <v>222.84</v>
      </c>
      <c r="H233" s="238">
        <v>0.28000000000000003</v>
      </c>
      <c r="I233" s="265">
        <v>223.6</v>
      </c>
      <c r="J233" s="266">
        <v>3.3312000000000001E-2</v>
      </c>
      <c r="K233" s="238"/>
      <c r="L233" s="356"/>
      <c r="M233" s="358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 s="101"/>
      <c r="AQ233" s="254">
        <f t="shared" si="34"/>
        <v>161</v>
      </c>
      <c r="AR233">
        <f t="shared" si="38"/>
        <v>1335.79</v>
      </c>
      <c r="AS233">
        <f t="shared" si="35"/>
        <v>0</v>
      </c>
      <c r="AT233"/>
      <c r="AU233"/>
      <c r="AV233"/>
      <c r="AW233"/>
      <c r="AX233"/>
      <c r="AY233"/>
      <c r="AZ233"/>
      <c r="BA233"/>
      <c r="BB233"/>
      <c r="BC233"/>
      <c r="BD233"/>
      <c r="BE233"/>
    </row>
    <row r="234" spans="2:57" ht="27" customHeight="1" x14ac:dyDescent="0.2">
      <c r="B234" s="86">
        <f t="shared" si="37"/>
        <v>23</v>
      </c>
      <c r="C234" s="241" t="s">
        <v>72</v>
      </c>
      <c r="D234" s="241" t="s">
        <v>64</v>
      </c>
      <c r="E234" s="236">
        <v>249</v>
      </c>
      <c r="F234" s="237">
        <v>2.1240000000000001</v>
      </c>
      <c r="G234" s="244">
        <v>239.52</v>
      </c>
      <c r="H234" s="244">
        <v>0.187</v>
      </c>
      <c r="I234" s="255">
        <v>240.34</v>
      </c>
      <c r="J234" s="263">
        <v>0.25625599999999998</v>
      </c>
      <c r="K234" s="238"/>
      <c r="L234" s="356"/>
      <c r="M234" s="359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 s="101"/>
      <c r="AQ234" s="254">
        <f t="shared" si="34"/>
        <v>162</v>
      </c>
      <c r="AR234">
        <f t="shared" si="38"/>
        <v>1332.94</v>
      </c>
      <c r="AS234">
        <f t="shared" si="35"/>
        <v>0</v>
      </c>
      <c r="AT234"/>
      <c r="AU234"/>
      <c r="AV234"/>
      <c r="AW234"/>
      <c r="AX234"/>
      <c r="AY234"/>
      <c r="AZ234"/>
      <c r="BA234"/>
      <c r="BB234"/>
      <c r="BC234"/>
      <c r="BD234"/>
      <c r="BE234"/>
    </row>
    <row r="235" spans="2:57" ht="27" customHeight="1" x14ac:dyDescent="0.2">
      <c r="B235" s="86">
        <f t="shared" si="37"/>
        <v>24</v>
      </c>
      <c r="C235" s="241" t="s">
        <v>73</v>
      </c>
      <c r="D235" s="241" t="s">
        <v>74</v>
      </c>
      <c r="E235" s="236">
        <v>164.75</v>
      </c>
      <c r="F235" s="236">
        <v>5</v>
      </c>
      <c r="G235" s="244">
        <v>154.43</v>
      </c>
      <c r="H235" s="244">
        <v>0.503</v>
      </c>
      <c r="I235" s="244">
        <v>149.69</v>
      </c>
      <c r="J235" s="263">
        <v>3.4008223100000001</v>
      </c>
      <c r="K235" s="238"/>
      <c r="L235" s="356"/>
      <c r="M235" s="358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 s="101"/>
      <c r="AQ235" s="254">
        <f t="shared" si="34"/>
        <v>163</v>
      </c>
      <c r="AR235">
        <f t="shared" si="38"/>
        <v>1337.65</v>
      </c>
      <c r="AS235">
        <f t="shared" si="35"/>
        <v>0</v>
      </c>
      <c r="AT235"/>
      <c r="AU235"/>
      <c r="AV235"/>
      <c r="AW235"/>
      <c r="AX235"/>
      <c r="AY235"/>
      <c r="AZ235"/>
      <c r="BA235"/>
      <c r="BB235"/>
      <c r="BC235"/>
      <c r="BD235"/>
      <c r="BE235"/>
    </row>
    <row r="236" spans="2:57" ht="27" customHeight="1" x14ac:dyDescent="0.2">
      <c r="B236" s="86">
        <f t="shared" si="37"/>
        <v>25</v>
      </c>
      <c r="C236" s="241" t="s">
        <v>75</v>
      </c>
      <c r="D236" s="241" t="s">
        <v>74</v>
      </c>
      <c r="E236" s="236">
        <v>179.1</v>
      </c>
      <c r="F236" s="237">
        <v>4.2</v>
      </c>
      <c r="G236" s="255">
        <v>166.32</v>
      </c>
      <c r="H236" s="255">
        <v>0.39800000000000002</v>
      </c>
      <c r="I236" s="244">
        <v>230.22</v>
      </c>
      <c r="J236" s="262">
        <v>2.0659490599999999</v>
      </c>
      <c r="K236" s="238"/>
      <c r="L236" s="354"/>
      <c r="M236" s="360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 s="101"/>
      <c r="AQ236" s="254">
        <f t="shared" si="34"/>
        <v>164</v>
      </c>
      <c r="AR236">
        <f t="shared" si="38"/>
        <v>1329.91</v>
      </c>
      <c r="AS236">
        <f t="shared" si="35"/>
        <v>0</v>
      </c>
      <c r="AT236"/>
      <c r="AU236"/>
      <c r="AV236"/>
      <c r="AW236"/>
      <c r="AX236"/>
      <c r="AY236"/>
      <c r="AZ236"/>
      <c r="BA236"/>
      <c r="BB236"/>
      <c r="BC236"/>
      <c r="BD236"/>
      <c r="BE236"/>
    </row>
    <row r="237" spans="2:57" ht="27" customHeight="1" x14ac:dyDescent="0.2">
      <c r="B237" s="86">
        <f t="shared" si="37"/>
        <v>26</v>
      </c>
      <c r="C237" s="241" t="s">
        <v>76</v>
      </c>
      <c r="D237" s="241" t="s">
        <v>77</v>
      </c>
      <c r="E237" s="236">
        <v>325.56</v>
      </c>
      <c r="F237" s="237">
        <v>0.70099999999999996</v>
      </c>
      <c r="G237" s="255">
        <v>315.85000000000002</v>
      </c>
      <c r="H237" s="255">
        <v>0.114</v>
      </c>
      <c r="I237" s="255">
        <v>321</v>
      </c>
      <c r="J237" s="263">
        <v>0.33589326000000003</v>
      </c>
      <c r="K237" s="238"/>
      <c r="L237" s="356"/>
      <c r="M237" s="360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 s="101"/>
      <c r="AQ237" s="254">
        <f t="shared" si="34"/>
        <v>165</v>
      </c>
      <c r="AR237">
        <f t="shared" si="38"/>
        <v>1314.27</v>
      </c>
      <c r="AS237">
        <f t="shared" si="35"/>
        <v>0</v>
      </c>
      <c r="AT237"/>
      <c r="AU237"/>
      <c r="AV237"/>
      <c r="AW237"/>
      <c r="AX237"/>
      <c r="AY237"/>
      <c r="AZ237"/>
      <c r="BA237"/>
      <c r="BB237"/>
      <c r="BC237"/>
      <c r="BD237"/>
      <c r="BE237"/>
    </row>
    <row r="238" spans="2:57" ht="27" customHeight="1" x14ac:dyDescent="0.2">
      <c r="B238" s="86">
        <f t="shared" si="37"/>
        <v>27</v>
      </c>
      <c r="C238" s="241" t="s">
        <v>78</v>
      </c>
      <c r="D238" s="241" t="s">
        <v>77</v>
      </c>
      <c r="E238" s="236">
        <v>129.19999999999999</v>
      </c>
      <c r="F238" s="237">
        <v>0.5</v>
      </c>
      <c r="G238" s="244">
        <v>123.6</v>
      </c>
      <c r="H238" s="244">
        <v>2.9000000000000001E-2</v>
      </c>
      <c r="I238" s="255">
        <v>129.19999999999999</v>
      </c>
      <c r="J238" s="262">
        <v>0.5</v>
      </c>
      <c r="K238" s="238"/>
      <c r="L238" s="354"/>
      <c r="M238" s="35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 s="101"/>
      <c r="AQ238" s="254">
        <f t="shared" si="34"/>
        <v>166</v>
      </c>
      <c r="AR238">
        <f t="shared" si="38"/>
        <v>1306.03</v>
      </c>
      <c r="AS238">
        <f t="shared" si="35"/>
        <v>0</v>
      </c>
      <c r="AT238"/>
      <c r="AU238"/>
      <c r="AV238"/>
      <c r="AW238"/>
      <c r="AX238"/>
      <c r="AY238"/>
      <c r="AZ238"/>
      <c r="BA238"/>
      <c r="BB238"/>
      <c r="BC238"/>
      <c r="BD238"/>
      <c r="BE238"/>
    </row>
    <row r="239" spans="2:57" ht="27" customHeight="1" x14ac:dyDescent="0.2">
      <c r="B239" s="86">
        <f t="shared" si="37"/>
        <v>28</v>
      </c>
      <c r="C239" s="241" t="s">
        <v>79</v>
      </c>
      <c r="D239" s="241" t="s">
        <v>77</v>
      </c>
      <c r="E239" s="236">
        <v>282.77999999999997</v>
      </c>
      <c r="F239" s="237">
        <v>0.51300000000000001</v>
      </c>
      <c r="G239" s="244">
        <v>277.87</v>
      </c>
      <c r="H239" s="244">
        <v>7.3999999999999996E-2</v>
      </c>
      <c r="I239" s="244">
        <v>279.14999999999998</v>
      </c>
      <c r="J239" s="262">
        <v>0.1433846</v>
      </c>
      <c r="K239" s="238"/>
      <c r="L239" s="354"/>
      <c r="M239" s="358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 s="101"/>
      <c r="AQ239" s="254">
        <f t="shared" si="34"/>
        <v>167</v>
      </c>
      <c r="AR239">
        <f t="shared" si="38"/>
        <v>1296.81</v>
      </c>
      <c r="AS239">
        <f t="shared" si="35"/>
        <v>0</v>
      </c>
      <c r="AT239"/>
      <c r="AU239"/>
      <c r="AV239"/>
      <c r="AW239"/>
      <c r="AX239"/>
      <c r="AY239"/>
      <c r="AZ239"/>
      <c r="BA239"/>
      <c r="BB239"/>
      <c r="BC239"/>
      <c r="BD239"/>
      <c r="BE239"/>
    </row>
    <row r="240" spans="2:57" ht="27" customHeight="1" x14ac:dyDescent="0.2">
      <c r="B240" s="86">
        <f t="shared" si="37"/>
        <v>29</v>
      </c>
      <c r="C240" s="241" t="s">
        <v>80</v>
      </c>
      <c r="D240" s="241" t="s">
        <v>77</v>
      </c>
      <c r="E240" s="236">
        <v>99</v>
      </c>
      <c r="F240" s="237">
        <v>2.6110000000000002</v>
      </c>
      <c r="G240" s="244">
        <v>91.8</v>
      </c>
      <c r="H240" s="244">
        <v>0.17</v>
      </c>
      <c r="I240" s="255">
        <v>98.73</v>
      </c>
      <c r="J240" s="263">
        <v>0.94197542000000001</v>
      </c>
      <c r="K240" s="238"/>
      <c r="L240" s="356"/>
      <c r="M240" s="358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 s="101"/>
      <c r="AQ240" s="254">
        <f t="shared" si="34"/>
        <v>168</v>
      </c>
      <c r="AR240">
        <f t="shared" si="38"/>
        <v>1296.3699999999999</v>
      </c>
      <c r="AS240">
        <f t="shared" si="35"/>
        <v>0</v>
      </c>
      <c r="AT240"/>
      <c r="AU240"/>
      <c r="AV240"/>
      <c r="AW240"/>
      <c r="AX240"/>
      <c r="AY240"/>
      <c r="AZ240"/>
      <c r="BA240"/>
      <c r="BB240"/>
      <c r="BC240"/>
      <c r="BD240"/>
      <c r="BE240"/>
    </row>
    <row r="241" spans="2:57" ht="27" customHeight="1" x14ac:dyDescent="0.2">
      <c r="B241" s="86">
        <f t="shared" si="37"/>
        <v>30</v>
      </c>
      <c r="C241" s="241" t="s">
        <v>82</v>
      </c>
      <c r="D241" s="241" t="s">
        <v>77</v>
      </c>
      <c r="E241" s="236">
        <v>189.7</v>
      </c>
      <c r="F241" s="236">
        <v>7.9000000000000001E-2</v>
      </c>
      <c r="G241" s="244">
        <v>188.25</v>
      </c>
      <c r="H241" s="244">
        <v>3.2000000000000001E-2</v>
      </c>
      <c r="I241" s="255">
        <v>189.26</v>
      </c>
      <c r="J241" s="263">
        <v>7.0416000000000006E-2</v>
      </c>
      <c r="K241" s="238"/>
      <c r="L241" s="356"/>
      <c r="M241" s="358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 s="101"/>
      <c r="AQ241" s="254">
        <f t="shared" si="34"/>
        <v>169</v>
      </c>
      <c r="AR241">
        <f t="shared" si="38"/>
        <v>1291.32</v>
      </c>
      <c r="AS241">
        <f t="shared" si="35"/>
        <v>0</v>
      </c>
      <c r="AT241"/>
      <c r="AU241"/>
      <c r="AV241"/>
      <c r="AW241"/>
      <c r="AX241"/>
      <c r="AY241"/>
      <c r="AZ241"/>
      <c r="BA241"/>
      <c r="BB241"/>
      <c r="BC241"/>
      <c r="BD241"/>
      <c r="BE241"/>
    </row>
    <row r="242" spans="2:57" ht="27" customHeight="1" x14ac:dyDescent="0.2">
      <c r="B242" s="86">
        <f t="shared" si="37"/>
        <v>31</v>
      </c>
      <c r="C242" s="241" t="s">
        <v>84</v>
      </c>
      <c r="D242" s="241" t="s">
        <v>77</v>
      </c>
      <c r="E242" s="236">
        <v>171.19</v>
      </c>
      <c r="F242" s="237">
        <v>9.6879999999999994E-2</v>
      </c>
      <c r="G242" s="244">
        <v>169.34</v>
      </c>
      <c r="H242" s="245">
        <v>5.1999999999999998E-2</v>
      </c>
      <c r="I242" s="255">
        <v>171.33</v>
      </c>
      <c r="J242" s="263">
        <v>0.100271</v>
      </c>
      <c r="K242" s="238"/>
      <c r="L242" s="356"/>
      <c r="M242" s="358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 s="101"/>
      <c r="AQ242" s="254">
        <f t="shared" si="34"/>
        <v>170</v>
      </c>
      <c r="AR242">
        <f t="shared" si="38"/>
        <v>1286.81</v>
      </c>
      <c r="AS242">
        <f t="shared" si="35"/>
        <v>0</v>
      </c>
      <c r="AT242"/>
      <c r="AU242"/>
      <c r="AV242"/>
      <c r="AW242"/>
      <c r="AX242"/>
      <c r="AY242"/>
      <c r="AZ242"/>
      <c r="BA242"/>
      <c r="BB242"/>
      <c r="BC242"/>
      <c r="BD242"/>
      <c r="BE242"/>
    </row>
    <row r="243" spans="2:57" ht="27" customHeight="1" x14ac:dyDescent="0.2">
      <c r="B243" s="86">
        <f t="shared" si="37"/>
        <v>32</v>
      </c>
      <c r="C243" s="241" t="s">
        <v>86</v>
      </c>
      <c r="D243" s="241" t="s">
        <v>87</v>
      </c>
      <c r="E243" s="236">
        <v>142.6</v>
      </c>
      <c r="F243" s="237">
        <v>9.157</v>
      </c>
      <c r="G243" s="244">
        <v>139.43</v>
      </c>
      <c r="H243" s="244">
        <v>1.7649999999999999</v>
      </c>
      <c r="I243" s="244">
        <v>152.38999999999999</v>
      </c>
      <c r="J243" s="267">
        <v>7.33323327</v>
      </c>
      <c r="K243" s="238"/>
      <c r="L243" s="361"/>
      <c r="M243" s="358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 s="101"/>
      <c r="AQ243" s="254">
        <f t="shared" si="34"/>
        <v>171</v>
      </c>
      <c r="AR243">
        <f t="shared" si="38"/>
        <v>1279.3800000000001</v>
      </c>
      <c r="AS243">
        <f t="shared" si="35"/>
        <v>0</v>
      </c>
      <c r="AT243"/>
      <c r="AU243"/>
      <c r="AV243"/>
      <c r="AW243"/>
      <c r="AX243"/>
      <c r="AY243"/>
      <c r="AZ243"/>
      <c r="BA243"/>
      <c r="BB243"/>
      <c r="BC243"/>
      <c r="BD243"/>
      <c r="BE243"/>
    </row>
    <row r="244" spans="2:57" ht="27" customHeight="1" x14ac:dyDescent="0.2">
      <c r="B244" s="86">
        <f t="shared" si="37"/>
        <v>33</v>
      </c>
      <c r="C244" s="241" t="s">
        <v>89</v>
      </c>
      <c r="D244" s="241" t="s">
        <v>87</v>
      </c>
      <c r="E244" s="236">
        <v>239.5</v>
      </c>
      <c r="F244" s="237">
        <v>2.6720000000000002</v>
      </c>
      <c r="G244" s="244">
        <v>234.45</v>
      </c>
      <c r="H244" s="245">
        <v>0.44600000000000001</v>
      </c>
      <c r="I244" s="244">
        <v>238.43</v>
      </c>
      <c r="J244" s="267">
        <v>2.4007999999999998</v>
      </c>
      <c r="K244" s="238"/>
      <c r="L244" s="361"/>
      <c r="M244" s="358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 s="101"/>
      <c r="AQ244" s="254">
        <f t="shared" si="34"/>
        <v>172</v>
      </c>
      <c r="AR244">
        <f t="shared" si="38"/>
        <v>1271.1099999999999</v>
      </c>
      <c r="AS244">
        <f t="shared" si="35"/>
        <v>0</v>
      </c>
      <c r="AT244"/>
      <c r="AU244"/>
      <c r="AV244"/>
      <c r="AW244"/>
      <c r="AX244"/>
      <c r="AY244"/>
      <c r="AZ244"/>
      <c r="BA244"/>
      <c r="BB244"/>
      <c r="BC244"/>
      <c r="BD244"/>
      <c r="BE244"/>
    </row>
    <row r="245" spans="2:57" ht="27" customHeight="1" x14ac:dyDescent="0.2">
      <c r="B245" s="86">
        <f t="shared" si="37"/>
        <v>34</v>
      </c>
      <c r="C245" s="241" t="s">
        <v>91</v>
      </c>
      <c r="D245" s="241" t="s">
        <v>92</v>
      </c>
      <c r="E245" s="236">
        <v>120.5</v>
      </c>
      <c r="F245" s="237">
        <v>3.677</v>
      </c>
      <c r="G245" s="244">
        <v>118.55</v>
      </c>
      <c r="H245" s="244">
        <v>0.59499999999999997</v>
      </c>
      <c r="I245" s="244">
        <v>120.7</v>
      </c>
      <c r="J245" s="262">
        <v>4.0589320000000004</v>
      </c>
      <c r="K245" s="238"/>
      <c r="L245" s="354"/>
      <c r="M245" s="358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 s="101"/>
      <c r="AQ245" s="254">
        <f t="shared" si="34"/>
        <v>173</v>
      </c>
      <c r="AR245">
        <f t="shared" si="38"/>
        <v>1267.23</v>
      </c>
      <c r="AS245">
        <f t="shared" si="35"/>
        <v>0</v>
      </c>
      <c r="AT245"/>
      <c r="AU245"/>
      <c r="AV245"/>
      <c r="AW245"/>
      <c r="AX245"/>
      <c r="AY245"/>
      <c r="AZ245"/>
      <c r="BA245"/>
      <c r="BB245"/>
      <c r="BC245"/>
      <c r="BD245"/>
      <c r="BE245"/>
    </row>
    <row r="246" spans="2:57" ht="27" customHeight="1" x14ac:dyDescent="0.2">
      <c r="B246" s="86">
        <f t="shared" si="37"/>
        <v>35</v>
      </c>
      <c r="C246" s="241" t="s">
        <v>94</v>
      </c>
      <c r="D246" s="241" t="s">
        <v>95</v>
      </c>
      <c r="E246" s="236">
        <v>110.56</v>
      </c>
      <c r="F246" s="237">
        <v>2.75</v>
      </c>
      <c r="G246" s="244">
        <v>107.16</v>
      </c>
      <c r="H246" s="244">
        <v>0.311</v>
      </c>
      <c r="I246" s="244">
        <v>110.4</v>
      </c>
      <c r="J246" s="262">
        <v>2.4464284799999998</v>
      </c>
      <c r="K246" s="238"/>
      <c r="L246" s="354"/>
      <c r="M246" s="362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 s="101"/>
      <c r="AQ246" s="254">
        <f t="shared" si="34"/>
        <v>174</v>
      </c>
      <c r="AR246">
        <f t="shared" si="38"/>
        <v>1260.2</v>
      </c>
      <c r="AS246">
        <f t="shared" si="35"/>
        <v>0</v>
      </c>
      <c r="AT246"/>
      <c r="AU246"/>
      <c r="AV246"/>
      <c r="AW246"/>
      <c r="AX246"/>
      <c r="AY246"/>
      <c r="AZ246"/>
      <c r="BA246"/>
      <c r="BB246"/>
      <c r="BC246"/>
      <c r="BD246"/>
      <c r="BE246"/>
    </row>
    <row r="247" spans="2:57" ht="27" customHeight="1" x14ac:dyDescent="0.2">
      <c r="B247" s="86">
        <f t="shared" si="37"/>
        <v>36</v>
      </c>
      <c r="C247" s="241" t="s">
        <v>96</v>
      </c>
      <c r="D247" s="241" t="s">
        <v>97</v>
      </c>
      <c r="E247" s="236">
        <v>72</v>
      </c>
      <c r="F247" s="237">
        <v>38.036000000000001</v>
      </c>
      <c r="G247" s="244">
        <v>48.7</v>
      </c>
      <c r="H247" s="245">
        <v>2.5659999999999998</v>
      </c>
      <c r="I247" s="244">
        <v>70.680000000000007</v>
      </c>
      <c r="J247" s="267">
        <v>34.64</v>
      </c>
      <c r="K247" s="238" t="s">
        <v>117</v>
      </c>
      <c r="L247" s="361"/>
      <c r="M247" s="360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 s="101"/>
      <c r="AQ247" s="254">
        <f t="shared" si="34"/>
        <v>175</v>
      </c>
      <c r="AR247">
        <f t="shared" si="38"/>
        <v>1253.3</v>
      </c>
      <c r="AS247">
        <f t="shared" si="35"/>
        <v>0</v>
      </c>
      <c r="AT247"/>
      <c r="AU247"/>
      <c r="AV247"/>
      <c r="AW247"/>
      <c r="AX247"/>
      <c r="AY247"/>
      <c r="AZ247"/>
      <c r="BA247"/>
      <c r="BB247"/>
      <c r="BC247"/>
      <c r="BD247"/>
      <c r="BE247"/>
    </row>
    <row r="248" spans="2:57" ht="27" customHeight="1" x14ac:dyDescent="0.2">
      <c r="B248" s="86">
        <f t="shared" si="37"/>
        <v>37</v>
      </c>
      <c r="C248" s="241" t="s">
        <v>98</v>
      </c>
      <c r="D248" s="241" t="s">
        <v>97</v>
      </c>
      <c r="E248" s="236">
        <v>185</v>
      </c>
      <c r="F248" s="237">
        <v>388.72199999999998</v>
      </c>
      <c r="G248" s="244">
        <v>167</v>
      </c>
      <c r="H248" s="245">
        <v>217.202</v>
      </c>
      <c r="I248" s="244">
        <v>177.58</v>
      </c>
      <c r="J248" s="363">
        <v>314.11399999999998</v>
      </c>
      <c r="K248" s="238"/>
      <c r="L248" s="361"/>
      <c r="M248" s="35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 s="101"/>
      <c r="AQ248" s="254">
        <f t="shared" si="34"/>
        <v>176</v>
      </c>
      <c r="AR248">
        <f t="shared" si="38"/>
        <v>1250.82</v>
      </c>
      <c r="AS248">
        <f t="shared" si="35"/>
        <v>0</v>
      </c>
      <c r="AT248"/>
      <c r="AU248"/>
      <c r="AV248"/>
      <c r="AW248"/>
      <c r="AX248"/>
      <c r="AY248"/>
      <c r="AZ248"/>
      <c r="BA248"/>
      <c r="BB248"/>
      <c r="BC248"/>
      <c r="BD248"/>
      <c r="BE248"/>
    </row>
    <row r="249" spans="2:57" ht="27" customHeight="1" x14ac:dyDescent="0.2">
      <c r="B249" s="86">
        <v>38</v>
      </c>
      <c r="C249" s="241" t="s">
        <v>100</v>
      </c>
      <c r="D249" s="241" t="s">
        <v>101</v>
      </c>
      <c r="E249" s="236">
        <v>231</v>
      </c>
      <c r="F249" s="237">
        <v>30.48</v>
      </c>
      <c r="G249" s="244">
        <v>228.11</v>
      </c>
      <c r="H249" s="245">
        <v>5.93</v>
      </c>
      <c r="I249" s="244">
        <v>229.38</v>
      </c>
      <c r="J249" s="267">
        <v>8.74</v>
      </c>
      <c r="K249" s="238"/>
      <c r="L249" s="361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 s="101"/>
      <c r="AQ249" s="254">
        <f t="shared" si="34"/>
        <v>177</v>
      </c>
      <c r="AR249">
        <f t="shared" si="38"/>
        <v>1235.95</v>
      </c>
      <c r="AS249">
        <f t="shared" si="35"/>
        <v>0</v>
      </c>
      <c r="AT249"/>
      <c r="AU249"/>
      <c r="AV249"/>
      <c r="AW249"/>
      <c r="AX249"/>
      <c r="AY249"/>
      <c r="AZ249"/>
      <c r="BA249"/>
      <c r="BB249"/>
      <c r="BC249"/>
      <c r="BD249"/>
      <c r="BE249"/>
    </row>
    <row r="250" spans="2:57" ht="27" customHeight="1" x14ac:dyDescent="0.2">
      <c r="B250" s="78">
        <v>39</v>
      </c>
      <c r="C250" s="235" t="s">
        <v>109</v>
      </c>
      <c r="D250" s="235" t="s">
        <v>40</v>
      </c>
      <c r="E250" s="242">
        <v>149.30000000000001</v>
      </c>
      <c r="F250" s="243">
        <v>17.670000000000002</v>
      </c>
      <c r="G250" s="242">
        <v>149.30000000000001</v>
      </c>
      <c r="H250" s="243">
        <v>17.670000000000002</v>
      </c>
      <c r="I250" s="242">
        <v>149.32599999999999</v>
      </c>
      <c r="J250" s="270">
        <v>10.95</v>
      </c>
      <c r="K250" s="238"/>
      <c r="L250" s="364"/>
      <c r="M250" s="36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 s="101"/>
      <c r="AQ250" s="254">
        <f t="shared" si="34"/>
        <v>178</v>
      </c>
      <c r="AR250">
        <f t="shared" si="38"/>
        <v>1231.04</v>
      </c>
      <c r="AS250">
        <f t="shared" si="35"/>
        <v>0</v>
      </c>
      <c r="AT250"/>
      <c r="AU250"/>
      <c r="AV250"/>
      <c r="AW250"/>
      <c r="AX250"/>
      <c r="AY250"/>
      <c r="AZ250"/>
      <c r="BA250"/>
      <c r="BB250"/>
      <c r="BC250"/>
      <c r="BD250"/>
      <c r="BE250"/>
    </row>
    <row r="251" spans="2:57" ht="27" customHeight="1" x14ac:dyDescent="0.25">
      <c r="B251" s="86">
        <f>+B250+1</f>
        <v>40</v>
      </c>
      <c r="C251" s="241" t="s">
        <v>111</v>
      </c>
      <c r="D251" s="241" t="s">
        <v>54</v>
      </c>
      <c r="E251" s="236">
        <v>39</v>
      </c>
      <c r="F251" s="237">
        <v>0.47399999999999998</v>
      </c>
      <c r="G251" s="236">
        <v>39</v>
      </c>
      <c r="H251" s="237">
        <v>0.47</v>
      </c>
      <c r="I251" s="318">
        <v>38.68</v>
      </c>
      <c r="J251" s="262">
        <v>0.437</v>
      </c>
      <c r="K251" s="238"/>
      <c r="L251" s="365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 s="101"/>
      <c r="AQ251" s="254">
        <f t="shared" si="34"/>
        <v>179</v>
      </c>
      <c r="AR251">
        <f t="shared" si="38"/>
        <v>1223.48</v>
      </c>
      <c r="AS251">
        <f t="shared" si="35"/>
        <v>0</v>
      </c>
      <c r="AT251"/>
      <c r="AU251"/>
      <c r="AV251"/>
      <c r="AW251"/>
      <c r="AX251"/>
      <c r="AY251"/>
      <c r="AZ251"/>
      <c r="BA251"/>
      <c r="BB251"/>
      <c r="BC251"/>
      <c r="BD251"/>
      <c r="BE251"/>
    </row>
    <row r="252" spans="2:57" ht="27" customHeight="1" thickBot="1" x14ac:dyDescent="0.3">
      <c r="B252" s="173">
        <v>41</v>
      </c>
      <c r="C252" s="274" t="s">
        <v>113</v>
      </c>
      <c r="D252" s="274" t="s">
        <v>54</v>
      </c>
      <c r="E252" s="275">
        <v>70</v>
      </c>
      <c r="F252" s="276">
        <v>0.81699999999999995</v>
      </c>
      <c r="G252" s="275">
        <v>70</v>
      </c>
      <c r="H252" s="276">
        <v>0.82</v>
      </c>
      <c r="I252" s="307">
        <v>69.95</v>
      </c>
      <c r="J252" s="262">
        <v>0.68700000000000006</v>
      </c>
      <c r="K252" s="316"/>
      <c r="L252" s="366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 s="101"/>
      <c r="AQ252" s="254">
        <f t="shared" si="34"/>
        <v>180</v>
      </c>
      <c r="AR252">
        <f t="shared" si="38"/>
        <v>1218.77</v>
      </c>
      <c r="AS252">
        <f t="shared" si="35"/>
        <v>0</v>
      </c>
      <c r="AT252"/>
      <c r="AU252"/>
      <c r="AV252"/>
      <c r="AW252"/>
      <c r="AX252"/>
      <c r="AY252"/>
      <c r="AZ252"/>
      <c r="BA252"/>
      <c r="BB252"/>
      <c r="BC252"/>
      <c r="BD252"/>
      <c r="BE252"/>
    </row>
    <row r="253" spans="2:57" ht="27" customHeight="1" thickBot="1" x14ac:dyDescent="0.25">
      <c r="B253" s="180"/>
      <c r="C253" s="233" t="s">
        <v>115</v>
      </c>
      <c r="D253" s="233"/>
      <c r="E253" s="278"/>
      <c r="F253" s="279">
        <f>SUM(F212:F252)</f>
        <v>1813.882478</v>
      </c>
      <c r="G253" s="278"/>
      <c r="H253" s="279">
        <f>SUM(H215:H252)</f>
        <v>631.01600000000008</v>
      </c>
      <c r="I253" s="278"/>
      <c r="J253" s="280">
        <f>SUM(J212:J252)</f>
        <v>1235.95178321703</v>
      </c>
      <c r="K253" s="367"/>
      <c r="L253" s="288"/>
      <c r="M253" s="360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 s="101"/>
      <c r="AQ253" s="254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</row>
    <row r="254" spans="2:57" ht="27" customHeight="1" thickBot="1" x14ac:dyDescent="0.25">
      <c r="B254" s="188" t="s">
        <v>117</v>
      </c>
      <c r="C254" s="215" t="s">
        <v>118</v>
      </c>
      <c r="D254" s="215"/>
      <c r="E254" s="282"/>
      <c r="F254" s="283"/>
      <c r="G254" s="284"/>
      <c r="H254" s="285">
        <v>1</v>
      </c>
      <c r="I254" s="282"/>
      <c r="J254" s="286">
        <f>IFERROR(+J253/H253,0)</f>
        <v>1.9586694841605123</v>
      </c>
      <c r="K254" s="287"/>
      <c r="L254" s="288"/>
      <c r="M254" s="360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 s="101"/>
      <c r="AQ254" s="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</row>
    <row r="255" spans="2:57" ht="27" customHeight="1" thickBot="1" x14ac:dyDescent="0.25">
      <c r="B255" s="197"/>
      <c r="C255" s="289" t="s">
        <v>119</v>
      </c>
      <c r="D255" s="290"/>
      <c r="E255" s="291">
        <v>1736.79</v>
      </c>
      <c r="F255" s="292">
        <v>1</v>
      </c>
      <c r="G255" s="293" t="s">
        <v>117</v>
      </c>
      <c r="H255" s="292">
        <f>+H253/F253*100%</f>
        <v>0.34788141329628086</v>
      </c>
      <c r="I255" s="294"/>
      <c r="J255" s="295">
        <f>+J253/F253</f>
        <v>0.68138470833005638</v>
      </c>
      <c r="K255" s="296"/>
      <c r="L255" s="288"/>
      <c r="M255" s="360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 s="101"/>
      <c r="AQ255" s="254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</row>
    <row r="256" spans="2:57" ht="27" customHeight="1" thickBot="1" x14ac:dyDescent="0.25">
      <c r="B256" s="197"/>
      <c r="C256" s="289" t="s">
        <v>120</v>
      </c>
      <c r="D256" s="290"/>
      <c r="E256" s="297">
        <f>F253-E255</f>
        <v>77.092478000000028</v>
      </c>
      <c r="F256" s="298"/>
      <c r="G256" s="207"/>
      <c r="H256" s="298"/>
      <c r="I256" s="104"/>
      <c r="J256" s="298"/>
      <c r="K256" s="299"/>
      <c r="L256" s="299"/>
      <c r="M256" s="358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 s="101"/>
      <c r="AQ256" s="254">
        <f>AQ252+1</f>
        <v>181</v>
      </c>
      <c r="AR256">
        <f>IF(AH35="tad","tad",AH35)</f>
        <v>1211.83</v>
      </c>
      <c r="AS256">
        <f t="shared" si="35"/>
        <v>0</v>
      </c>
      <c r="AT256"/>
      <c r="AU256"/>
      <c r="AV256"/>
      <c r="AW256"/>
      <c r="AX256"/>
      <c r="AY256"/>
      <c r="AZ256"/>
      <c r="BA256"/>
      <c r="BB256"/>
      <c r="BC256"/>
      <c r="BD256"/>
      <c r="BE256"/>
    </row>
    <row r="257" spans="2:57" ht="27" customHeight="1" thickBot="1" x14ac:dyDescent="0.25">
      <c r="B257" s="28"/>
      <c r="C257" s="210"/>
      <c r="D257" s="210"/>
      <c r="E257" s="210"/>
      <c r="F257" s="211">
        <v>24</v>
      </c>
      <c r="G257" s="31" t="s">
        <v>19</v>
      </c>
      <c r="H257" s="30">
        <v>2020</v>
      </c>
      <c r="I257" s="210"/>
      <c r="J257" s="210"/>
      <c r="K257" s="212"/>
      <c r="L257" s="213"/>
      <c r="M257" s="360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 s="101"/>
      <c r="AQ257" s="254">
        <f t="shared" si="34"/>
        <v>182</v>
      </c>
      <c r="AR257">
        <f>IF(AH36="tad","tad",AH36)</f>
        <v>0</v>
      </c>
      <c r="AS257">
        <f t="shared" si="35"/>
        <v>0</v>
      </c>
      <c r="AT257"/>
      <c r="AU257"/>
      <c r="AV257"/>
      <c r="AW257"/>
      <c r="AX257"/>
      <c r="AY257"/>
      <c r="AZ257"/>
      <c r="BA257"/>
      <c r="BB257"/>
      <c r="BC257"/>
      <c r="BD257"/>
      <c r="BE257"/>
    </row>
    <row r="258" spans="2:57" ht="27" customHeight="1" x14ac:dyDescent="0.2">
      <c r="B258" s="214" t="s">
        <v>20</v>
      </c>
      <c r="C258" s="215" t="s">
        <v>21</v>
      </c>
      <c r="D258" s="215" t="s">
        <v>22</v>
      </c>
      <c r="E258" s="216" t="s">
        <v>23</v>
      </c>
      <c r="F258" s="217"/>
      <c r="G258" s="216" t="s">
        <v>24</v>
      </c>
      <c r="H258" s="217"/>
      <c r="I258" s="216" t="s">
        <v>25</v>
      </c>
      <c r="J258" s="217"/>
      <c r="K258" s="218" t="s">
        <v>123</v>
      </c>
      <c r="L258" s="2"/>
      <c r="M258" s="3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 s="101"/>
      <c r="AQ258" s="254">
        <f t="shared" si="34"/>
        <v>183</v>
      </c>
      <c r="AR258">
        <f t="shared" ref="AR258:AR288" si="39">IF(AI7="tad","tad",AI7)</f>
        <v>0</v>
      </c>
      <c r="AS258">
        <f t="shared" si="35"/>
        <v>0</v>
      </c>
      <c r="AT258"/>
      <c r="AU258"/>
      <c r="AV258"/>
      <c r="AW258"/>
      <c r="AX258"/>
      <c r="AY258"/>
      <c r="AZ258"/>
      <c r="BA258"/>
      <c r="BB258"/>
      <c r="BC258"/>
      <c r="BD258"/>
      <c r="BE258"/>
    </row>
    <row r="259" spans="2:57" ht="27" customHeight="1" x14ac:dyDescent="0.2">
      <c r="B259" s="219"/>
      <c r="C259" s="220"/>
      <c r="D259" s="220"/>
      <c r="E259" s="221" t="s">
        <v>28</v>
      </c>
      <c r="F259" s="221" t="s">
        <v>29</v>
      </c>
      <c r="G259" s="222" t="s">
        <v>28</v>
      </c>
      <c r="H259" s="221" t="s">
        <v>29</v>
      </c>
      <c r="I259" s="222" t="s">
        <v>28</v>
      </c>
      <c r="J259" s="221" t="s">
        <v>29</v>
      </c>
      <c r="K259" s="223"/>
      <c r="L259" s="2"/>
      <c r="M259" s="358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 s="101"/>
      <c r="AQ259" s="254">
        <f t="shared" si="34"/>
        <v>184</v>
      </c>
      <c r="AR259">
        <f t="shared" si="39"/>
        <v>0</v>
      </c>
      <c r="AS259">
        <f t="shared" si="35"/>
        <v>0</v>
      </c>
      <c r="AT259"/>
      <c r="AU259"/>
      <c r="AV259"/>
      <c r="AW259"/>
      <c r="AX259"/>
      <c r="AY259"/>
      <c r="AZ259"/>
      <c r="BA259"/>
      <c r="BB259"/>
      <c r="BC259"/>
      <c r="BD259"/>
      <c r="BE259"/>
    </row>
    <row r="260" spans="2:57" ht="27" customHeight="1" thickBot="1" x14ac:dyDescent="0.25">
      <c r="B260" s="224"/>
      <c r="C260" s="225"/>
      <c r="D260" s="225"/>
      <c r="E260" s="226" t="s">
        <v>30</v>
      </c>
      <c r="F260" s="226" t="s">
        <v>124</v>
      </c>
      <c r="G260" s="227" t="s">
        <v>30</v>
      </c>
      <c r="H260" s="226" t="s">
        <v>124</v>
      </c>
      <c r="I260" s="227" t="s">
        <v>30</v>
      </c>
      <c r="J260" s="226" t="s">
        <v>124</v>
      </c>
      <c r="K260" s="228"/>
      <c r="L260" s="2"/>
      <c r="M260" s="3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 s="101"/>
      <c r="AQ260" s="254">
        <f t="shared" ref="AQ260:AQ323" si="40">AQ259+1</f>
        <v>185</v>
      </c>
      <c r="AR260">
        <f t="shared" si="39"/>
        <v>0</v>
      </c>
      <c r="AS260">
        <f t="shared" si="35"/>
        <v>0</v>
      </c>
      <c r="AT260"/>
      <c r="AU260"/>
      <c r="AV260"/>
      <c r="AW260"/>
      <c r="AX260"/>
      <c r="AY260"/>
      <c r="AZ260"/>
      <c r="BA260"/>
      <c r="BB260"/>
      <c r="BC260"/>
      <c r="BD260"/>
      <c r="BE260"/>
    </row>
    <row r="261" spans="2:57" ht="27" customHeight="1" thickBot="1" x14ac:dyDescent="0.25">
      <c r="B261" s="180">
        <v>1</v>
      </c>
      <c r="C261" s="233">
        <v>2</v>
      </c>
      <c r="D261" s="233">
        <v>3</v>
      </c>
      <c r="E261" s="233">
        <v>4</v>
      </c>
      <c r="F261" s="233">
        <v>5</v>
      </c>
      <c r="G261" s="233">
        <v>6</v>
      </c>
      <c r="H261" s="233">
        <v>7</v>
      </c>
      <c r="I261" s="233">
        <v>8</v>
      </c>
      <c r="J261" s="233">
        <v>9</v>
      </c>
      <c r="K261" s="234">
        <v>10</v>
      </c>
      <c r="L261" s="2"/>
      <c r="M261" s="360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 s="101"/>
      <c r="AQ261" s="254">
        <f t="shared" si="40"/>
        <v>186</v>
      </c>
      <c r="AR261">
        <f t="shared" si="39"/>
        <v>0</v>
      </c>
      <c r="AS261">
        <f t="shared" si="35"/>
        <v>0</v>
      </c>
      <c r="AT261"/>
      <c r="AU261"/>
      <c r="AV261"/>
      <c r="AW261"/>
      <c r="AX261"/>
      <c r="AY261"/>
      <c r="AZ261"/>
      <c r="BA261"/>
      <c r="BB261"/>
      <c r="BC261"/>
      <c r="BD261"/>
      <c r="BE261"/>
    </row>
    <row r="262" spans="2:57" ht="27" customHeight="1" x14ac:dyDescent="0.2">
      <c r="B262" s="78">
        <v>1</v>
      </c>
      <c r="C262" s="235" t="s">
        <v>32</v>
      </c>
      <c r="D262" s="235" t="s">
        <v>33</v>
      </c>
      <c r="E262" s="236">
        <v>55.77</v>
      </c>
      <c r="F262" s="237">
        <v>31.144597999999998</v>
      </c>
      <c r="G262" s="238">
        <v>53.24</v>
      </c>
      <c r="H262" s="238">
        <v>18.036000000000001</v>
      </c>
      <c r="I262" s="238">
        <v>55</v>
      </c>
      <c r="J262" s="368">
        <v>26.766155000000001</v>
      </c>
      <c r="K262" s="369" t="s">
        <v>133</v>
      </c>
      <c r="L262" s="324"/>
      <c r="M262" s="370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 s="101"/>
      <c r="AQ262" s="254">
        <f t="shared" si="40"/>
        <v>187</v>
      </c>
      <c r="AR262">
        <f t="shared" si="39"/>
        <v>0</v>
      </c>
      <c r="AS262">
        <f t="shared" si="35"/>
        <v>0</v>
      </c>
      <c r="AT262"/>
      <c r="AU262"/>
      <c r="AV262"/>
      <c r="AW262"/>
      <c r="AX262"/>
      <c r="AY262"/>
      <c r="AZ262"/>
      <c r="BA262"/>
      <c r="BB262"/>
      <c r="BC262"/>
      <c r="BD262"/>
      <c r="BE262"/>
    </row>
    <row r="263" spans="2:57" ht="27" customHeight="1" x14ac:dyDescent="0.2">
      <c r="B263" s="86">
        <f>+B262+1</f>
        <v>2</v>
      </c>
      <c r="C263" s="241" t="s">
        <v>35</v>
      </c>
      <c r="D263" s="241" t="s">
        <v>33</v>
      </c>
      <c r="E263" s="242">
        <v>339.5</v>
      </c>
      <c r="F263" s="243">
        <v>7.77</v>
      </c>
      <c r="G263" s="244">
        <v>338.77</v>
      </c>
      <c r="H263" s="245">
        <v>7.157</v>
      </c>
      <c r="I263" s="244">
        <v>339.4</v>
      </c>
      <c r="J263" s="371">
        <v>7.69</v>
      </c>
      <c r="K263" s="369"/>
      <c r="L263" s="327"/>
      <c r="M263" s="372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 s="101"/>
      <c r="AQ263" s="254">
        <f t="shared" si="40"/>
        <v>188</v>
      </c>
      <c r="AR263">
        <f t="shared" si="39"/>
        <v>0</v>
      </c>
      <c r="AS263">
        <f t="shared" si="35"/>
        <v>0</v>
      </c>
      <c r="AT263"/>
      <c r="AU263"/>
      <c r="AV263"/>
      <c r="AW263"/>
      <c r="AX263"/>
      <c r="AY263"/>
      <c r="AZ263"/>
      <c r="BA263"/>
      <c r="BB263"/>
      <c r="BC263"/>
      <c r="BD263"/>
      <c r="BE263"/>
    </row>
    <row r="264" spans="2:57" ht="27" customHeight="1" x14ac:dyDescent="0.2">
      <c r="B264" s="86">
        <f t="shared" ref="B264:B298" si="41">+B263+1</f>
        <v>3</v>
      </c>
      <c r="C264" s="241" t="s">
        <v>37</v>
      </c>
      <c r="D264" s="241" t="s">
        <v>38</v>
      </c>
      <c r="E264" s="236">
        <v>77.5</v>
      </c>
      <c r="F264" s="237">
        <v>49.02</v>
      </c>
      <c r="G264" s="244">
        <v>73.650000000000006</v>
      </c>
      <c r="H264" s="245">
        <v>27.367000000000001</v>
      </c>
      <c r="I264" s="244">
        <v>76.7</v>
      </c>
      <c r="J264" s="371">
        <v>43.933866000000002</v>
      </c>
      <c r="K264" s="369"/>
      <c r="L264" s="327"/>
      <c r="M264" s="372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 s="101"/>
      <c r="AQ264" s="254">
        <f t="shared" si="40"/>
        <v>189</v>
      </c>
      <c r="AR264">
        <f t="shared" si="39"/>
        <v>0</v>
      </c>
      <c r="AS264">
        <f t="shared" si="35"/>
        <v>0</v>
      </c>
      <c r="AT264"/>
      <c r="AU264"/>
      <c r="AV264"/>
      <c r="AW264"/>
      <c r="AX264"/>
      <c r="AY264"/>
      <c r="AZ264"/>
      <c r="BA264"/>
      <c r="BB264"/>
      <c r="BC264"/>
      <c r="BD264"/>
      <c r="BE264"/>
    </row>
    <row r="265" spans="2:57" ht="27" customHeight="1" x14ac:dyDescent="0.3">
      <c r="B265" s="86">
        <f t="shared" si="41"/>
        <v>4</v>
      </c>
      <c r="C265" s="241" t="s">
        <v>39</v>
      </c>
      <c r="D265" s="241" t="s">
        <v>40</v>
      </c>
      <c r="E265" s="236">
        <v>463.3</v>
      </c>
      <c r="F265" s="237">
        <v>49.9</v>
      </c>
      <c r="G265" s="250">
        <v>462.22</v>
      </c>
      <c r="H265" s="250">
        <v>27.992000000000001</v>
      </c>
      <c r="I265" s="237">
        <v>462.59</v>
      </c>
      <c r="J265" s="239">
        <v>39.548000000000002</v>
      </c>
      <c r="K265" s="373">
        <v>35.549999999999997</v>
      </c>
      <c r="L265" s="329"/>
      <c r="M265" s="374"/>
      <c r="N265" s="332">
        <v>45.594999999999999</v>
      </c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 s="101"/>
      <c r="AQ265" s="254">
        <f t="shared" si="40"/>
        <v>190</v>
      </c>
      <c r="AR265">
        <f t="shared" si="39"/>
        <v>0</v>
      </c>
      <c r="AS265">
        <f t="shared" si="35"/>
        <v>0</v>
      </c>
      <c r="AT265"/>
      <c r="AU265"/>
      <c r="AV265"/>
      <c r="AW265"/>
      <c r="AX265"/>
      <c r="AY265"/>
      <c r="AZ265"/>
      <c r="BA265"/>
      <c r="BB265"/>
      <c r="BC265"/>
      <c r="BD265"/>
      <c r="BE265"/>
    </row>
    <row r="266" spans="2:57" ht="27" customHeight="1" x14ac:dyDescent="0.25">
      <c r="B266" s="86">
        <f t="shared" si="41"/>
        <v>5</v>
      </c>
      <c r="C266" s="241" t="s">
        <v>42</v>
      </c>
      <c r="D266" s="241" t="s">
        <v>43</v>
      </c>
      <c r="E266" s="236">
        <v>207</v>
      </c>
      <c r="F266" s="237">
        <v>9.5030000000000001</v>
      </c>
      <c r="G266" s="244">
        <v>195.32</v>
      </c>
      <c r="H266" s="255">
        <v>1.218</v>
      </c>
      <c r="I266" s="307">
        <v>204.27</v>
      </c>
      <c r="J266" s="239">
        <v>6.5279999999999996</v>
      </c>
      <c r="K266" s="373" t="s">
        <v>133</v>
      </c>
      <c r="L266" s="375"/>
      <c r="M266" s="37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 s="101"/>
      <c r="AQ266" s="254">
        <f t="shared" si="40"/>
        <v>191</v>
      </c>
      <c r="AR266">
        <f t="shared" si="39"/>
        <v>0</v>
      </c>
      <c r="AS266">
        <f t="shared" si="35"/>
        <v>0</v>
      </c>
      <c r="AT266"/>
      <c r="AU266"/>
      <c r="AV266"/>
      <c r="AW266"/>
      <c r="AX266"/>
      <c r="AY266"/>
      <c r="AZ266"/>
      <c r="BA266"/>
      <c r="BB266"/>
      <c r="BC266"/>
      <c r="BD266"/>
      <c r="BE266"/>
    </row>
    <row r="267" spans="2:57" ht="27" customHeight="1" x14ac:dyDescent="0.25">
      <c r="B267" s="86">
        <f t="shared" si="41"/>
        <v>6</v>
      </c>
      <c r="C267" s="241" t="s">
        <v>45</v>
      </c>
      <c r="D267" s="241" t="s">
        <v>43</v>
      </c>
      <c r="E267" s="236">
        <v>320</v>
      </c>
      <c r="F267" s="237">
        <v>5.1509999999999998</v>
      </c>
      <c r="G267" s="244">
        <v>306.97000000000003</v>
      </c>
      <c r="H267" s="255">
        <v>0.65700000000000003</v>
      </c>
      <c r="I267" s="307">
        <v>316.8</v>
      </c>
      <c r="J267" s="239">
        <v>3.7</v>
      </c>
      <c r="K267" s="373" t="s">
        <v>133</v>
      </c>
      <c r="L267" s="334"/>
      <c r="M267" s="37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 s="101"/>
      <c r="AQ267" s="254">
        <f t="shared" si="40"/>
        <v>192</v>
      </c>
      <c r="AR267">
        <f t="shared" si="39"/>
        <v>0</v>
      </c>
      <c r="AS267">
        <f t="shared" si="35"/>
        <v>0</v>
      </c>
      <c r="AT267"/>
      <c r="AU267"/>
      <c r="AV267"/>
      <c r="AW267"/>
      <c r="AX267"/>
      <c r="AY267"/>
      <c r="AZ267"/>
      <c r="BA267"/>
      <c r="BB267"/>
      <c r="BC267"/>
      <c r="BD267"/>
      <c r="BE267"/>
    </row>
    <row r="268" spans="2:57" ht="27" customHeight="1" x14ac:dyDescent="0.25">
      <c r="B268" s="86">
        <f t="shared" si="41"/>
        <v>7</v>
      </c>
      <c r="C268" s="241" t="s">
        <v>46</v>
      </c>
      <c r="D268" s="241" t="s">
        <v>47</v>
      </c>
      <c r="E268" s="236">
        <v>90</v>
      </c>
      <c r="F268" s="237">
        <v>689.09100000000001</v>
      </c>
      <c r="G268" s="244">
        <v>79.7</v>
      </c>
      <c r="H268" s="244">
        <v>281.37</v>
      </c>
      <c r="I268" s="307">
        <v>82.92</v>
      </c>
      <c r="J268" s="239">
        <v>383.1680878949453</v>
      </c>
      <c r="K268" s="373"/>
      <c r="L268" s="375"/>
      <c r="M268" s="37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 s="101"/>
      <c r="AQ268" s="254">
        <f t="shared" si="40"/>
        <v>193</v>
      </c>
      <c r="AR268">
        <f t="shared" si="39"/>
        <v>0</v>
      </c>
      <c r="AS268">
        <f t="shared" si="35"/>
        <v>0</v>
      </c>
      <c r="AT268"/>
      <c r="AU268"/>
      <c r="AV268"/>
      <c r="AW268"/>
      <c r="AX268"/>
      <c r="AY268"/>
      <c r="AZ268"/>
      <c r="BA268"/>
      <c r="BB268"/>
      <c r="BC268"/>
      <c r="BD268"/>
      <c r="BE268"/>
    </row>
    <row r="269" spans="2:57" ht="27" customHeight="1" x14ac:dyDescent="0.2">
      <c r="B269" s="86">
        <f t="shared" si="41"/>
        <v>8</v>
      </c>
      <c r="C269" s="241" t="s">
        <v>49</v>
      </c>
      <c r="D269" s="241" t="s">
        <v>50</v>
      </c>
      <c r="E269" s="236">
        <v>120.5</v>
      </c>
      <c r="F269" s="237">
        <v>2.0920000000000001</v>
      </c>
      <c r="G269" s="244">
        <v>114.9</v>
      </c>
      <c r="H269" s="245">
        <v>0.22800000000000001</v>
      </c>
      <c r="I269" s="259">
        <v>116.99</v>
      </c>
      <c r="J269" s="239">
        <v>0.55400000000000005</v>
      </c>
      <c r="K269" s="379" t="s">
        <v>133</v>
      </c>
      <c r="L269" s="334"/>
      <c r="M269" s="377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 s="101"/>
      <c r="AQ269" s="254">
        <f t="shared" si="40"/>
        <v>194</v>
      </c>
      <c r="AR269">
        <f t="shared" si="39"/>
        <v>0</v>
      </c>
      <c r="AS269">
        <f t="shared" ref="AS269:AS335" si="42">IF(COUNT(AQ269:AR269)=2,0,-AP$49/500)</f>
        <v>0</v>
      </c>
      <c r="AT269"/>
      <c r="AU269"/>
      <c r="AV269"/>
      <c r="AW269"/>
      <c r="AX269"/>
      <c r="AY269"/>
      <c r="AZ269"/>
      <c r="BA269"/>
      <c r="BB269"/>
      <c r="BC269"/>
      <c r="BD269"/>
      <c r="BE269"/>
    </row>
    <row r="270" spans="2:57" ht="27" customHeight="1" x14ac:dyDescent="0.25">
      <c r="B270" s="86">
        <f t="shared" si="41"/>
        <v>9</v>
      </c>
      <c r="C270" s="241" t="s">
        <v>52</v>
      </c>
      <c r="D270" s="241" t="s">
        <v>50</v>
      </c>
      <c r="E270" s="236">
        <v>120.8</v>
      </c>
      <c r="F270" s="237">
        <v>2.3530000000000002</v>
      </c>
      <c r="G270" s="244">
        <v>113.61</v>
      </c>
      <c r="H270" s="245">
        <v>0.35699999999999998</v>
      </c>
      <c r="I270" s="307">
        <v>117.21</v>
      </c>
      <c r="J270" s="239">
        <v>0.505</v>
      </c>
      <c r="K270" s="379" t="s">
        <v>133</v>
      </c>
      <c r="L270" s="375"/>
      <c r="M270" s="378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 s="101"/>
      <c r="AQ270" s="254">
        <f t="shared" si="40"/>
        <v>195</v>
      </c>
      <c r="AR270">
        <f t="shared" si="39"/>
        <v>0</v>
      </c>
      <c r="AS270">
        <f t="shared" si="42"/>
        <v>0</v>
      </c>
      <c r="AT270"/>
      <c r="AU270"/>
      <c r="AV270"/>
      <c r="AW270"/>
      <c r="AX270"/>
      <c r="AY270"/>
      <c r="AZ270"/>
      <c r="BA270"/>
      <c r="BB270"/>
      <c r="BC270"/>
      <c r="BD270"/>
      <c r="BE270"/>
    </row>
    <row r="271" spans="2:57" ht="27" customHeight="1" x14ac:dyDescent="0.25">
      <c r="B271" s="86">
        <f t="shared" si="41"/>
        <v>10</v>
      </c>
      <c r="C271" s="241" t="s">
        <v>53</v>
      </c>
      <c r="D271" s="241" t="s">
        <v>54</v>
      </c>
      <c r="E271" s="236">
        <v>46.5</v>
      </c>
      <c r="F271" s="236">
        <v>4.5999999999999996</v>
      </c>
      <c r="G271" s="244">
        <v>43.1</v>
      </c>
      <c r="H271" s="244">
        <v>2.1640000000000001</v>
      </c>
      <c r="I271" s="307">
        <v>40.54</v>
      </c>
      <c r="J271" s="239">
        <v>0.69299999999999995</v>
      </c>
      <c r="K271" s="379" t="s">
        <v>133</v>
      </c>
      <c r="L271" s="375"/>
      <c r="M271" s="378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 s="101"/>
      <c r="AQ271" s="254">
        <f t="shared" si="40"/>
        <v>196</v>
      </c>
      <c r="AR271">
        <f t="shared" si="39"/>
        <v>0</v>
      </c>
      <c r="AS271">
        <f t="shared" si="42"/>
        <v>0</v>
      </c>
      <c r="AT271"/>
      <c r="AU271"/>
      <c r="AV271"/>
      <c r="AW271"/>
      <c r="AX271"/>
      <c r="AY271"/>
      <c r="AZ271"/>
      <c r="BA271"/>
      <c r="BB271"/>
      <c r="BC271"/>
      <c r="BD271"/>
      <c r="BE271"/>
    </row>
    <row r="272" spans="2:57" ht="27" customHeight="1" x14ac:dyDescent="0.25">
      <c r="B272" s="86">
        <f t="shared" si="41"/>
        <v>11</v>
      </c>
      <c r="C272" s="241" t="s">
        <v>56</v>
      </c>
      <c r="D272" s="241" t="s">
        <v>54</v>
      </c>
      <c r="E272" s="236">
        <v>51.5</v>
      </c>
      <c r="F272" s="237">
        <v>2.4159999999999999</v>
      </c>
      <c r="G272" s="244">
        <v>46.86</v>
      </c>
      <c r="H272" s="244">
        <v>0.90600000000000003</v>
      </c>
      <c r="I272" s="312">
        <v>51.05</v>
      </c>
      <c r="J272" s="239">
        <v>2.3540000000000001</v>
      </c>
      <c r="K272" s="379" t="s">
        <v>133</v>
      </c>
      <c r="L272" s="375"/>
      <c r="M272" s="378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 s="101"/>
      <c r="AQ272" s="254">
        <f t="shared" si="40"/>
        <v>197</v>
      </c>
      <c r="AR272">
        <f t="shared" si="39"/>
        <v>0</v>
      </c>
      <c r="AS272">
        <f t="shared" si="42"/>
        <v>0</v>
      </c>
      <c r="AT272"/>
      <c r="AU272"/>
      <c r="AV272"/>
      <c r="AW272"/>
      <c r="AX272"/>
      <c r="AY272"/>
      <c r="AZ272"/>
      <c r="BA272"/>
      <c r="BB272"/>
      <c r="BC272"/>
      <c r="BD272"/>
      <c r="BE272"/>
    </row>
    <row r="273" spans="2:57" ht="27" customHeight="1" x14ac:dyDescent="0.25">
      <c r="B273" s="86">
        <f t="shared" si="41"/>
        <v>12</v>
      </c>
      <c r="C273" s="241" t="s">
        <v>58</v>
      </c>
      <c r="D273" s="241" t="s">
        <v>47</v>
      </c>
      <c r="E273" s="236">
        <v>81</v>
      </c>
      <c r="F273" s="237">
        <v>1.093</v>
      </c>
      <c r="G273" s="244">
        <v>73.94</v>
      </c>
      <c r="H273" s="245">
        <v>0.18</v>
      </c>
      <c r="I273" s="307">
        <v>73.22</v>
      </c>
      <c r="J273" s="239">
        <v>0.13700000000000001</v>
      </c>
      <c r="K273" s="379" t="s">
        <v>133</v>
      </c>
      <c r="L273" s="375"/>
      <c r="M273" s="378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 s="101"/>
      <c r="AQ273" s="254">
        <f t="shared" si="40"/>
        <v>198</v>
      </c>
      <c r="AR273">
        <f t="shared" si="39"/>
        <v>0</v>
      </c>
      <c r="AS273">
        <f t="shared" si="42"/>
        <v>0</v>
      </c>
      <c r="AT273"/>
      <c r="AU273"/>
      <c r="AV273"/>
      <c r="AW273"/>
      <c r="AX273"/>
      <c r="AY273"/>
      <c r="AZ273"/>
      <c r="BA273"/>
      <c r="BB273"/>
      <c r="BC273"/>
      <c r="BD273"/>
      <c r="BE273"/>
    </row>
    <row r="274" spans="2:57" ht="27" customHeight="1" x14ac:dyDescent="0.25">
      <c r="B274" s="86">
        <f t="shared" si="41"/>
        <v>13</v>
      </c>
      <c r="C274" s="241" t="s">
        <v>59</v>
      </c>
      <c r="D274" s="241" t="s">
        <v>47</v>
      </c>
      <c r="E274" s="236">
        <v>82.8</v>
      </c>
      <c r="F274" s="237">
        <v>0.42899999999999999</v>
      </c>
      <c r="G274" s="244">
        <v>80.02</v>
      </c>
      <c r="H274" s="245">
        <v>8.4000000000000005E-2</v>
      </c>
      <c r="I274" s="307">
        <v>78</v>
      </c>
      <c r="J274" s="239">
        <v>0</v>
      </c>
      <c r="K274" s="379" t="s">
        <v>133</v>
      </c>
      <c r="L274" s="375"/>
      <c r="M274" s="378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 s="101"/>
      <c r="AQ274" s="254">
        <f t="shared" si="40"/>
        <v>199</v>
      </c>
      <c r="AR274">
        <f t="shared" si="39"/>
        <v>0</v>
      </c>
      <c r="AS274">
        <f t="shared" si="42"/>
        <v>0</v>
      </c>
      <c r="AT274"/>
      <c r="AU274"/>
      <c r="AV274"/>
      <c r="AW274"/>
      <c r="AX274"/>
      <c r="AY274"/>
      <c r="AZ274"/>
      <c r="BA274"/>
      <c r="BB274"/>
      <c r="BC274"/>
      <c r="BD274"/>
      <c r="BE274"/>
    </row>
    <row r="275" spans="2:57" ht="27" customHeight="1" x14ac:dyDescent="0.25">
      <c r="B275" s="86">
        <f t="shared" si="41"/>
        <v>14</v>
      </c>
      <c r="C275" s="241" t="s">
        <v>61</v>
      </c>
      <c r="D275" s="241" t="s">
        <v>47</v>
      </c>
      <c r="E275" s="236">
        <v>69.95</v>
      </c>
      <c r="F275" s="237">
        <v>0.25</v>
      </c>
      <c r="G275" s="244">
        <v>67.95</v>
      </c>
      <c r="H275" s="244">
        <v>4.9000000000000002E-2</v>
      </c>
      <c r="I275" s="307">
        <v>62</v>
      </c>
      <c r="J275" s="239">
        <v>6.2E-2</v>
      </c>
      <c r="K275" s="379" t="s">
        <v>133</v>
      </c>
      <c r="L275" s="375"/>
      <c r="M275" s="378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 s="101"/>
      <c r="AQ275" s="254">
        <f t="shared" si="40"/>
        <v>200</v>
      </c>
      <c r="AR275">
        <f t="shared" si="39"/>
        <v>0</v>
      </c>
      <c r="AS275">
        <f t="shared" si="42"/>
        <v>0</v>
      </c>
      <c r="AT275"/>
      <c r="AU275"/>
      <c r="AV275"/>
      <c r="AW275"/>
      <c r="AX275"/>
      <c r="AY275"/>
      <c r="AZ275"/>
      <c r="BA275"/>
      <c r="BB275"/>
      <c r="BC275"/>
      <c r="BD275"/>
      <c r="BE275"/>
    </row>
    <row r="276" spans="2:57" ht="27" customHeight="1" x14ac:dyDescent="0.25">
      <c r="B276" s="86">
        <f t="shared" si="41"/>
        <v>15</v>
      </c>
      <c r="C276" s="241" t="s">
        <v>62</v>
      </c>
      <c r="D276" s="241" t="s">
        <v>47</v>
      </c>
      <c r="E276" s="236">
        <v>48.2</v>
      </c>
      <c r="F276" s="237">
        <v>0.38500000000000001</v>
      </c>
      <c r="G276" s="244">
        <v>44.16</v>
      </c>
      <c r="H276" s="245">
        <v>8.9999999999999993E-3</v>
      </c>
      <c r="I276" s="307">
        <v>46.11</v>
      </c>
      <c r="J276" s="239">
        <v>0.26500000000000001</v>
      </c>
      <c r="K276" s="379"/>
      <c r="L276" s="375"/>
      <c r="M276" s="378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 s="101"/>
      <c r="AQ276" s="254">
        <f t="shared" si="40"/>
        <v>201</v>
      </c>
      <c r="AR276">
        <f t="shared" si="39"/>
        <v>0</v>
      </c>
      <c r="AS276">
        <f t="shared" si="42"/>
        <v>0</v>
      </c>
      <c r="AT276"/>
      <c r="AU276"/>
      <c r="AV276"/>
      <c r="AW276"/>
      <c r="AX276"/>
      <c r="AY276"/>
      <c r="AZ276"/>
      <c r="BA276"/>
      <c r="BB276"/>
      <c r="BC276"/>
      <c r="BD276"/>
      <c r="BE276"/>
    </row>
    <row r="277" spans="2:57" ht="27" customHeight="1" x14ac:dyDescent="0.2">
      <c r="B277" s="86">
        <f t="shared" si="41"/>
        <v>16</v>
      </c>
      <c r="C277" s="241" t="s">
        <v>63</v>
      </c>
      <c r="D277" s="241" t="s">
        <v>64</v>
      </c>
      <c r="E277" s="236">
        <v>136</v>
      </c>
      <c r="F277" s="237">
        <v>440</v>
      </c>
      <c r="G277" s="244">
        <v>127.3</v>
      </c>
      <c r="H277" s="244">
        <v>64.974000000000004</v>
      </c>
      <c r="I277" s="244">
        <v>135.51</v>
      </c>
      <c r="J277" s="262">
        <v>339.67946310000002</v>
      </c>
      <c r="K277" s="369" t="s">
        <v>133</v>
      </c>
      <c r="L277" s="336"/>
      <c r="M277" s="380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 s="101"/>
      <c r="AQ277" s="254">
        <f t="shared" si="40"/>
        <v>202</v>
      </c>
      <c r="AR277">
        <f t="shared" si="39"/>
        <v>0</v>
      </c>
      <c r="AS277">
        <f t="shared" si="42"/>
        <v>0</v>
      </c>
      <c r="AT277"/>
      <c r="AU277"/>
      <c r="AV277"/>
      <c r="AW277"/>
      <c r="AX277"/>
      <c r="AY277"/>
      <c r="AZ277"/>
      <c r="BA277"/>
      <c r="BB277"/>
      <c r="BC277"/>
      <c r="BD277"/>
      <c r="BE277"/>
    </row>
    <row r="278" spans="2:57" ht="27" customHeight="1" x14ac:dyDescent="0.2">
      <c r="B278" s="86">
        <f t="shared" si="41"/>
        <v>17</v>
      </c>
      <c r="C278" s="241" t="s">
        <v>66</v>
      </c>
      <c r="D278" s="241" t="s">
        <v>64</v>
      </c>
      <c r="E278" s="236">
        <v>113.5</v>
      </c>
      <c r="F278" s="237">
        <v>3.7519999999999998</v>
      </c>
      <c r="G278" s="244">
        <v>104.42</v>
      </c>
      <c r="H278" s="244">
        <v>0.54500000000000004</v>
      </c>
      <c r="I278" s="255">
        <v>109.93</v>
      </c>
      <c r="J278" s="262">
        <v>0.29343335999999998</v>
      </c>
      <c r="K278" s="369" t="s">
        <v>133</v>
      </c>
      <c r="L278" s="336"/>
      <c r="M278" s="380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 s="101"/>
      <c r="AQ278" s="254">
        <f t="shared" si="40"/>
        <v>203</v>
      </c>
      <c r="AR278">
        <f t="shared" si="39"/>
        <v>0</v>
      </c>
      <c r="AS278">
        <f t="shared" si="42"/>
        <v>0</v>
      </c>
      <c r="AT278"/>
      <c r="AU278"/>
      <c r="AV278"/>
      <c r="AW278"/>
      <c r="AX278"/>
      <c r="AY278"/>
      <c r="AZ278"/>
      <c r="BA278"/>
      <c r="BB278"/>
      <c r="BC278"/>
      <c r="BD278"/>
      <c r="BE278"/>
    </row>
    <row r="279" spans="2:57" ht="27" customHeight="1" x14ac:dyDescent="0.2">
      <c r="B279" s="86">
        <f t="shared" si="41"/>
        <v>18</v>
      </c>
      <c r="C279" s="241" t="s">
        <v>67</v>
      </c>
      <c r="D279" s="241" t="s">
        <v>64</v>
      </c>
      <c r="E279" s="236">
        <v>225.4</v>
      </c>
      <c r="F279" s="236">
        <v>1.2</v>
      </c>
      <c r="G279" s="244">
        <v>223.12</v>
      </c>
      <c r="H279" s="244">
        <v>7.0999999999999994E-2</v>
      </c>
      <c r="I279" s="244">
        <v>199.3</v>
      </c>
      <c r="J279" s="262">
        <v>1.8845000000000001E-2</v>
      </c>
      <c r="K279" s="369" t="s">
        <v>133</v>
      </c>
      <c r="L279" s="336"/>
      <c r="M279" s="380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 s="101"/>
      <c r="AQ279" s="254">
        <f t="shared" si="40"/>
        <v>204</v>
      </c>
      <c r="AR279">
        <f t="shared" si="39"/>
        <v>0</v>
      </c>
      <c r="AS279">
        <f t="shared" si="42"/>
        <v>0</v>
      </c>
      <c r="AT279"/>
      <c r="AU279"/>
      <c r="AV279"/>
      <c r="AW279"/>
      <c r="AX279"/>
      <c r="AY279"/>
      <c r="AZ279"/>
      <c r="BA279"/>
      <c r="BB279"/>
      <c r="BC279"/>
      <c r="BD279"/>
      <c r="BE279"/>
    </row>
    <row r="280" spans="2:57" ht="27" customHeight="1" x14ac:dyDescent="0.2">
      <c r="B280" s="86">
        <v>19</v>
      </c>
      <c r="C280" s="241" t="s">
        <v>68</v>
      </c>
      <c r="D280" s="241" t="s">
        <v>64</v>
      </c>
      <c r="E280" s="236">
        <v>224</v>
      </c>
      <c r="F280" s="237">
        <v>0.6</v>
      </c>
      <c r="G280" s="244">
        <v>215.98</v>
      </c>
      <c r="H280" s="244">
        <v>0.105</v>
      </c>
      <c r="I280" s="255">
        <v>221.79</v>
      </c>
      <c r="J280" s="263">
        <v>0.40925</v>
      </c>
      <c r="K280" s="369" t="s">
        <v>133</v>
      </c>
      <c r="L280" s="337"/>
      <c r="M280" s="381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 s="101"/>
      <c r="AQ280" s="254">
        <f t="shared" si="40"/>
        <v>205</v>
      </c>
      <c r="AR280">
        <f t="shared" si="39"/>
        <v>0</v>
      </c>
      <c r="AS280">
        <f t="shared" si="42"/>
        <v>0</v>
      </c>
      <c r="AT280"/>
      <c r="AU280"/>
      <c r="AV280"/>
      <c r="AW280"/>
      <c r="AX280"/>
      <c r="AY280"/>
      <c r="AZ280"/>
      <c r="BA280"/>
      <c r="BB280"/>
      <c r="BC280"/>
      <c r="BD280"/>
      <c r="BE280"/>
    </row>
    <row r="281" spans="2:57" ht="27" customHeight="1" x14ac:dyDescent="0.2">
      <c r="B281" s="86">
        <f t="shared" si="41"/>
        <v>20</v>
      </c>
      <c r="C281" s="241" t="s">
        <v>69</v>
      </c>
      <c r="D281" s="241" t="s">
        <v>64</v>
      </c>
      <c r="E281" s="236">
        <v>196</v>
      </c>
      <c r="F281" s="237">
        <v>1.5820000000000001</v>
      </c>
      <c r="G281" s="244">
        <v>189.04</v>
      </c>
      <c r="H281" s="244">
        <v>0.41899999999999998</v>
      </c>
      <c r="I281" s="255">
        <v>192.94</v>
      </c>
      <c r="J281" s="262">
        <v>0.15238640000000001</v>
      </c>
      <c r="K281" s="369" t="s">
        <v>133</v>
      </c>
      <c r="L281" s="336"/>
      <c r="M281" s="380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 s="101"/>
      <c r="AQ281" s="254">
        <f t="shared" si="40"/>
        <v>206</v>
      </c>
      <c r="AR281">
        <f t="shared" si="39"/>
        <v>0</v>
      </c>
      <c r="AS281">
        <f t="shared" si="42"/>
        <v>0</v>
      </c>
      <c r="AT281"/>
      <c r="AU281"/>
      <c r="AV281"/>
      <c r="AW281"/>
      <c r="AX281"/>
      <c r="AY281"/>
      <c r="AZ281"/>
      <c r="BA281"/>
      <c r="BB281"/>
      <c r="BC281"/>
      <c r="BD281"/>
      <c r="BE281"/>
    </row>
    <row r="282" spans="2:57" ht="27" customHeight="1" x14ac:dyDescent="0.2">
      <c r="B282" s="86">
        <f t="shared" si="41"/>
        <v>21</v>
      </c>
      <c r="C282" s="241" t="s">
        <v>70</v>
      </c>
      <c r="D282" s="241" t="s">
        <v>64</v>
      </c>
      <c r="E282" s="236">
        <v>174</v>
      </c>
      <c r="F282" s="237">
        <v>0.47899999999999998</v>
      </c>
      <c r="G282" s="244">
        <v>172.38</v>
      </c>
      <c r="H282" s="244">
        <v>7.3999999999999996E-2</v>
      </c>
      <c r="I282" s="255">
        <v>168.97</v>
      </c>
      <c r="J282" s="262">
        <v>7.38008E-2</v>
      </c>
      <c r="K282" s="369" t="s">
        <v>133</v>
      </c>
      <c r="L282" s="336"/>
      <c r="M282" s="380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 s="101"/>
      <c r="AQ282" s="254">
        <f t="shared" si="40"/>
        <v>207</v>
      </c>
      <c r="AR282">
        <f t="shared" si="39"/>
        <v>0</v>
      </c>
      <c r="AS282">
        <f t="shared" si="42"/>
        <v>0</v>
      </c>
      <c r="AT282"/>
      <c r="AU282"/>
      <c r="AV282"/>
      <c r="AW282"/>
      <c r="AX282"/>
      <c r="AY282"/>
      <c r="AZ282"/>
      <c r="BA282"/>
      <c r="BB282"/>
      <c r="BC282"/>
      <c r="BD282"/>
      <c r="BE282"/>
    </row>
    <row r="283" spans="2:57" ht="27" customHeight="1" x14ac:dyDescent="0.2">
      <c r="B283" s="78">
        <f t="shared" si="41"/>
        <v>22</v>
      </c>
      <c r="C283" s="235" t="s">
        <v>71</v>
      </c>
      <c r="D283" s="235" t="s">
        <v>64</v>
      </c>
      <c r="E283" s="242">
        <v>229.1</v>
      </c>
      <c r="F283" s="243">
        <v>0.79200000000000004</v>
      </c>
      <c r="G283" s="238">
        <v>222.84</v>
      </c>
      <c r="H283" s="238">
        <v>0.28000000000000003</v>
      </c>
      <c r="I283" s="265">
        <v>223.61</v>
      </c>
      <c r="J283" s="266">
        <v>0.33385199999999998</v>
      </c>
      <c r="K283" s="369" t="s">
        <v>133</v>
      </c>
      <c r="L283" s="337"/>
      <c r="M283" s="381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 s="101"/>
      <c r="AQ283" s="254">
        <f t="shared" si="40"/>
        <v>208</v>
      </c>
      <c r="AR283">
        <f t="shared" si="39"/>
        <v>0</v>
      </c>
      <c r="AS283">
        <f t="shared" si="42"/>
        <v>0</v>
      </c>
      <c r="AT283"/>
      <c r="AU283"/>
      <c r="AV283"/>
      <c r="AW283"/>
      <c r="AX283"/>
      <c r="AY283"/>
      <c r="AZ283"/>
      <c r="BA283"/>
      <c r="BB283"/>
      <c r="BC283"/>
      <c r="BD283"/>
      <c r="BE283"/>
    </row>
    <row r="284" spans="2:57" ht="27" customHeight="1" x14ac:dyDescent="0.2">
      <c r="B284" s="86">
        <f t="shared" si="41"/>
        <v>23</v>
      </c>
      <c r="C284" s="241" t="s">
        <v>72</v>
      </c>
      <c r="D284" s="241" t="s">
        <v>64</v>
      </c>
      <c r="E284" s="236">
        <v>249</v>
      </c>
      <c r="F284" s="237">
        <v>2.1240000000000001</v>
      </c>
      <c r="G284" s="244">
        <v>239.52</v>
      </c>
      <c r="H284" s="244">
        <v>0.187</v>
      </c>
      <c r="I284" s="255">
        <v>240.4</v>
      </c>
      <c r="J284" s="263">
        <v>0.26201000000000002</v>
      </c>
      <c r="K284" s="369" t="s">
        <v>133</v>
      </c>
      <c r="L284" s="337"/>
      <c r="M284" s="381"/>
      <c r="V284" s="3" t="s">
        <v>134</v>
      </c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 s="101"/>
      <c r="AQ284" s="254">
        <f t="shared" si="40"/>
        <v>209</v>
      </c>
      <c r="AR284">
        <f t="shared" si="39"/>
        <v>0</v>
      </c>
      <c r="AS284">
        <f t="shared" si="42"/>
        <v>0</v>
      </c>
      <c r="AT284"/>
      <c r="AU284"/>
      <c r="AV284"/>
      <c r="AW284"/>
      <c r="AX284"/>
      <c r="AY284"/>
      <c r="AZ284"/>
      <c r="BA284"/>
      <c r="BB284"/>
      <c r="BC284"/>
      <c r="BD284"/>
      <c r="BE284"/>
    </row>
    <row r="285" spans="2:57" ht="27" customHeight="1" x14ac:dyDescent="0.2">
      <c r="B285" s="86">
        <f t="shared" si="41"/>
        <v>24</v>
      </c>
      <c r="C285" s="241" t="s">
        <v>73</v>
      </c>
      <c r="D285" s="241" t="s">
        <v>74</v>
      </c>
      <c r="E285" s="236">
        <v>164.75</v>
      </c>
      <c r="F285" s="236">
        <v>5</v>
      </c>
      <c r="G285" s="244">
        <v>154.43</v>
      </c>
      <c r="H285" s="244">
        <v>0.503</v>
      </c>
      <c r="I285" s="244">
        <v>149.69</v>
      </c>
      <c r="J285" s="263">
        <v>3.4008223100000001</v>
      </c>
      <c r="K285" s="369" t="s">
        <v>133</v>
      </c>
      <c r="L285" s="337"/>
      <c r="M285" s="381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 s="101"/>
      <c r="AQ285" s="254">
        <f t="shared" si="40"/>
        <v>210</v>
      </c>
      <c r="AR285">
        <f t="shared" si="39"/>
        <v>0</v>
      </c>
      <c r="AS285">
        <f t="shared" si="42"/>
        <v>0</v>
      </c>
      <c r="AT285"/>
      <c r="AU285"/>
      <c r="AV285"/>
      <c r="AW285"/>
      <c r="AX285"/>
      <c r="AY285"/>
      <c r="AZ285"/>
      <c r="BA285"/>
      <c r="BB285"/>
      <c r="BC285"/>
      <c r="BD285"/>
      <c r="BE285"/>
    </row>
    <row r="286" spans="2:57" ht="27" customHeight="1" x14ac:dyDescent="0.2">
      <c r="B286" s="86">
        <f t="shared" si="41"/>
        <v>25</v>
      </c>
      <c r="C286" s="241" t="s">
        <v>75</v>
      </c>
      <c r="D286" s="241" t="s">
        <v>74</v>
      </c>
      <c r="E286" s="236">
        <v>179.1</v>
      </c>
      <c r="F286" s="237">
        <v>4.2</v>
      </c>
      <c r="G286" s="255">
        <v>166.32</v>
      </c>
      <c r="H286" s="255">
        <v>0.39800000000000002</v>
      </c>
      <c r="I286" s="244">
        <v>230.26</v>
      </c>
      <c r="J286" s="262">
        <v>2.0870939800000001</v>
      </c>
      <c r="K286" s="369" t="s">
        <v>133</v>
      </c>
      <c r="L286" s="336"/>
      <c r="M286" s="380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 s="101"/>
      <c r="AQ286" s="254">
        <f t="shared" si="40"/>
        <v>211</v>
      </c>
      <c r="AR286">
        <f t="shared" si="39"/>
        <v>0</v>
      </c>
      <c r="AS286">
        <f t="shared" si="42"/>
        <v>0</v>
      </c>
      <c r="AT286"/>
      <c r="AU286"/>
      <c r="AV286"/>
      <c r="AW286"/>
      <c r="AX286"/>
      <c r="AY286"/>
      <c r="AZ286"/>
      <c r="BA286"/>
      <c r="BB286"/>
      <c r="BC286"/>
      <c r="BD286"/>
      <c r="BE286"/>
    </row>
    <row r="287" spans="2:57" ht="27" customHeight="1" x14ac:dyDescent="0.2">
      <c r="B287" s="86">
        <f t="shared" si="41"/>
        <v>26</v>
      </c>
      <c r="C287" s="241" t="s">
        <v>76</v>
      </c>
      <c r="D287" s="241" t="s">
        <v>77</v>
      </c>
      <c r="E287" s="236">
        <v>325.56</v>
      </c>
      <c r="F287" s="237">
        <v>0.70099999999999996</v>
      </c>
      <c r="G287" s="255">
        <v>315.85000000000002</v>
      </c>
      <c r="H287" s="255">
        <v>0.114</v>
      </c>
      <c r="I287" s="255">
        <v>321.26</v>
      </c>
      <c r="J287" s="263">
        <v>0.35249829999999999</v>
      </c>
      <c r="K287" s="369" t="s">
        <v>133</v>
      </c>
      <c r="L287" s="337"/>
      <c r="M287" s="381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 s="101"/>
      <c r="AQ287" s="254">
        <f t="shared" si="40"/>
        <v>212</v>
      </c>
      <c r="AR287">
        <f t="shared" si="39"/>
        <v>0</v>
      </c>
      <c r="AS287">
        <f t="shared" si="42"/>
        <v>0</v>
      </c>
      <c r="AT287"/>
      <c r="AU287"/>
      <c r="AV287"/>
      <c r="AW287"/>
      <c r="AX287"/>
      <c r="AY287"/>
      <c r="AZ287"/>
      <c r="BA287"/>
      <c r="BB287"/>
      <c r="BC287"/>
      <c r="BD287"/>
      <c r="BE287"/>
    </row>
    <row r="288" spans="2:57" ht="27" customHeight="1" x14ac:dyDescent="0.2">
      <c r="B288" s="86">
        <f t="shared" si="41"/>
        <v>27</v>
      </c>
      <c r="C288" s="241" t="s">
        <v>78</v>
      </c>
      <c r="D288" s="241" t="s">
        <v>77</v>
      </c>
      <c r="E288" s="236">
        <v>129.19999999999999</v>
      </c>
      <c r="F288" s="237">
        <v>0.5</v>
      </c>
      <c r="G288" s="244">
        <v>123.6</v>
      </c>
      <c r="H288" s="244">
        <v>2.9000000000000001E-2</v>
      </c>
      <c r="I288" s="255">
        <v>129.19999999999999</v>
      </c>
      <c r="J288" s="262">
        <v>0.5</v>
      </c>
      <c r="K288" s="369" t="s">
        <v>133</v>
      </c>
      <c r="L288" s="336"/>
      <c r="M288" s="380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 s="101"/>
      <c r="AQ288" s="254">
        <f t="shared" si="40"/>
        <v>213</v>
      </c>
      <c r="AR288">
        <f t="shared" si="39"/>
        <v>0</v>
      </c>
      <c r="AS288">
        <f t="shared" si="42"/>
        <v>0</v>
      </c>
      <c r="AT288"/>
      <c r="AU288"/>
      <c r="AV288"/>
      <c r="AW288"/>
      <c r="AX288"/>
      <c r="AY288"/>
      <c r="AZ288"/>
      <c r="BA288"/>
      <c r="BB288"/>
      <c r="BC288"/>
      <c r="BD288"/>
      <c r="BE288"/>
    </row>
    <row r="289" spans="2:57" ht="27" customHeight="1" x14ac:dyDescent="0.2">
      <c r="B289" s="86">
        <f t="shared" si="41"/>
        <v>28</v>
      </c>
      <c r="C289" s="241" t="s">
        <v>79</v>
      </c>
      <c r="D289" s="241" t="s">
        <v>77</v>
      </c>
      <c r="E289" s="236">
        <v>282.77999999999997</v>
      </c>
      <c r="F289" s="237">
        <v>0.51300000000000001</v>
      </c>
      <c r="G289" s="244">
        <v>277.87</v>
      </c>
      <c r="H289" s="244">
        <v>7.3999999999999996E-2</v>
      </c>
      <c r="I289" s="244">
        <v>279.41000000000003</v>
      </c>
      <c r="J289" s="262">
        <v>0.1609554</v>
      </c>
      <c r="K289" s="369" t="s">
        <v>133</v>
      </c>
      <c r="L289" s="336"/>
      <c r="M289" s="380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 s="101"/>
      <c r="AQ289" s="254">
        <f t="shared" si="40"/>
        <v>214</v>
      </c>
      <c r="AR289">
        <f t="shared" ref="AR289:AR302" si="43">IF(AJ7="tad","tad",AJ7)</f>
        <v>0</v>
      </c>
      <c r="AS289">
        <f t="shared" si="42"/>
        <v>0</v>
      </c>
      <c r="AT289"/>
      <c r="AU289"/>
      <c r="AV289"/>
      <c r="AW289"/>
      <c r="AX289"/>
      <c r="AY289"/>
      <c r="AZ289"/>
      <c r="BA289"/>
      <c r="BB289"/>
      <c r="BC289"/>
      <c r="BD289"/>
      <c r="BE289"/>
    </row>
    <row r="290" spans="2:57" ht="27" customHeight="1" x14ac:dyDescent="0.2">
      <c r="B290" s="86">
        <f t="shared" si="41"/>
        <v>29</v>
      </c>
      <c r="C290" s="241" t="s">
        <v>80</v>
      </c>
      <c r="D290" s="241" t="s">
        <v>77</v>
      </c>
      <c r="E290" s="236">
        <v>99</v>
      </c>
      <c r="F290" s="237">
        <v>2.6110000000000002</v>
      </c>
      <c r="G290" s="244">
        <v>91.8</v>
      </c>
      <c r="H290" s="244">
        <v>0.17</v>
      </c>
      <c r="I290" s="255">
        <v>98.75</v>
      </c>
      <c r="J290" s="263">
        <v>0.94619587599999999</v>
      </c>
      <c r="K290" s="369" t="s">
        <v>133</v>
      </c>
      <c r="L290" s="337"/>
      <c r="M290" s="381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 s="101"/>
      <c r="AQ290" s="254">
        <f t="shared" si="40"/>
        <v>215</v>
      </c>
      <c r="AR290">
        <f t="shared" si="43"/>
        <v>0</v>
      </c>
      <c r="AS290">
        <f t="shared" si="42"/>
        <v>0</v>
      </c>
      <c r="AT290"/>
      <c r="AU290"/>
      <c r="AV290"/>
      <c r="AW290"/>
      <c r="AX290"/>
      <c r="AY290"/>
      <c r="AZ290"/>
      <c r="BA290"/>
      <c r="BB290"/>
      <c r="BC290"/>
      <c r="BD290"/>
      <c r="BE290"/>
    </row>
    <row r="291" spans="2:57" ht="27" customHeight="1" x14ac:dyDescent="0.2">
      <c r="B291" s="86">
        <f t="shared" si="41"/>
        <v>30</v>
      </c>
      <c r="C291" s="241" t="s">
        <v>82</v>
      </c>
      <c r="D291" s="241" t="s">
        <v>77</v>
      </c>
      <c r="E291" s="236">
        <v>189.7</v>
      </c>
      <c r="F291" s="236">
        <v>7.9000000000000001E-2</v>
      </c>
      <c r="G291" s="244">
        <v>188.25</v>
      </c>
      <c r="H291" s="244">
        <v>3.2000000000000001E-2</v>
      </c>
      <c r="I291" s="255">
        <v>189.27</v>
      </c>
      <c r="J291" s="263">
        <v>7.0632E-2</v>
      </c>
      <c r="K291" s="369" t="s">
        <v>133</v>
      </c>
      <c r="L291" s="337"/>
      <c r="M291" s="38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 s="101"/>
      <c r="AQ291" s="254">
        <f t="shared" si="40"/>
        <v>216</v>
      </c>
      <c r="AR291">
        <f t="shared" si="43"/>
        <v>0</v>
      </c>
      <c r="AS291">
        <f t="shared" si="42"/>
        <v>0</v>
      </c>
      <c r="AT291"/>
      <c r="AU291"/>
      <c r="AV291"/>
      <c r="AW291"/>
      <c r="AX291"/>
      <c r="AY291"/>
      <c r="AZ291"/>
      <c r="BA291"/>
      <c r="BB291"/>
      <c r="BC291"/>
      <c r="BD291"/>
      <c r="BE291"/>
    </row>
    <row r="292" spans="2:57" ht="27" customHeight="1" x14ac:dyDescent="0.2">
      <c r="B292" s="86">
        <f t="shared" si="41"/>
        <v>31</v>
      </c>
      <c r="C292" s="241" t="s">
        <v>84</v>
      </c>
      <c r="D292" s="241" t="s">
        <v>77</v>
      </c>
      <c r="E292" s="236">
        <v>171.19</v>
      </c>
      <c r="F292" s="237">
        <v>9.6879999999999994E-2</v>
      </c>
      <c r="G292" s="244">
        <v>169.34</v>
      </c>
      <c r="H292" s="245">
        <v>5.1999999999999998E-2</v>
      </c>
      <c r="I292" s="255">
        <v>171.36</v>
      </c>
      <c r="J292" s="263">
        <v>0.100997</v>
      </c>
      <c r="K292" s="369" t="s">
        <v>133</v>
      </c>
      <c r="L292" s="337"/>
      <c r="M292" s="381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 s="101"/>
      <c r="AQ292" s="254">
        <f t="shared" si="40"/>
        <v>217</v>
      </c>
      <c r="AR292">
        <f t="shared" si="43"/>
        <v>0</v>
      </c>
      <c r="AS292">
        <f t="shared" si="42"/>
        <v>0</v>
      </c>
      <c r="AT292"/>
      <c r="AU292"/>
      <c r="AV292"/>
      <c r="AW292"/>
      <c r="AX292"/>
      <c r="AY292"/>
      <c r="AZ292"/>
      <c r="BA292"/>
      <c r="BB292"/>
      <c r="BC292"/>
      <c r="BD292"/>
      <c r="BE292"/>
    </row>
    <row r="293" spans="2:57" ht="27" customHeight="1" x14ac:dyDescent="0.2">
      <c r="B293" s="86">
        <f t="shared" si="41"/>
        <v>32</v>
      </c>
      <c r="C293" s="241" t="s">
        <v>86</v>
      </c>
      <c r="D293" s="241" t="s">
        <v>87</v>
      </c>
      <c r="E293" s="236">
        <v>142.6</v>
      </c>
      <c r="F293" s="237">
        <v>9.157</v>
      </c>
      <c r="G293" s="244">
        <v>139.43</v>
      </c>
      <c r="H293" s="244">
        <v>1.7649999999999999</v>
      </c>
      <c r="I293" s="244">
        <v>152.4</v>
      </c>
      <c r="J293" s="267">
        <v>7.3599834299999998</v>
      </c>
      <c r="K293" s="369" t="s">
        <v>133</v>
      </c>
      <c r="L293" s="338"/>
      <c r="M293" s="382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 s="101"/>
      <c r="AQ293" s="254">
        <f t="shared" si="40"/>
        <v>218</v>
      </c>
      <c r="AR293">
        <f t="shared" si="43"/>
        <v>0</v>
      </c>
      <c r="AS293">
        <f t="shared" si="42"/>
        <v>0</v>
      </c>
      <c r="AT293"/>
      <c r="AU293"/>
      <c r="AV293"/>
      <c r="AW293"/>
      <c r="AX293"/>
      <c r="AY293"/>
      <c r="AZ293"/>
      <c r="BA293"/>
      <c r="BB293"/>
      <c r="BC293"/>
      <c r="BD293"/>
      <c r="BE293"/>
    </row>
    <row r="294" spans="2:57" ht="27" customHeight="1" x14ac:dyDescent="0.2">
      <c r="B294" s="86">
        <f t="shared" si="41"/>
        <v>33</v>
      </c>
      <c r="C294" s="241" t="s">
        <v>89</v>
      </c>
      <c r="D294" s="241" t="s">
        <v>87</v>
      </c>
      <c r="E294" s="236">
        <v>239.5</v>
      </c>
      <c r="F294" s="237">
        <v>2.6720000000000002</v>
      </c>
      <c r="G294" s="244">
        <v>234.45</v>
      </c>
      <c r="H294" s="245">
        <v>0.44600000000000001</v>
      </c>
      <c r="I294" s="244">
        <v>238.44</v>
      </c>
      <c r="J294" s="267">
        <v>2.1063999999999998</v>
      </c>
      <c r="K294" s="369" t="s">
        <v>133</v>
      </c>
      <c r="L294" s="338"/>
      <c r="M294" s="382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 s="101"/>
      <c r="AQ294" s="254">
        <f t="shared" si="40"/>
        <v>219</v>
      </c>
      <c r="AR294">
        <f t="shared" si="43"/>
        <v>0</v>
      </c>
      <c r="AS294">
        <f t="shared" si="42"/>
        <v>0</v>
      </c>
      <c r="AT294"/>
      <c r="AU294"/>
      <c r="AV294"/>
      <c r="AW294"/>
      <c r="AX294"/>
      <c r="AY294"/>
      <c r="AZ294"/>
      <c r="BA294"/>
      <c r="BB294"/>
      <c r="BC294"/>
      <c r="BD294"/>
      <c r="BE294"/>
    </row>
    <row r="295" spans="2:57" ht="27" customHeight="1" x14ac:dyDescent="0.2">
      <c r="B295" s="86">
        <f t="shared" si="41"/>
        <v>34</v>
      </c>
      <c r="C295" s="241" t="s">
        <v>91</v>
      </c>
      <c r="D295" s="241" t="s">
        <v>92</v>
      </c>
      <c r="E295" s="236">
        <v>120.5</v>
      </c>
      <c r="F295" s="237">
        <v>3.677</v>
      </c>
      <c r="G295" s="244">
        <v>118.55</v>
      </c>
      <c r="H295" s="244">
        <v>0.59499999999999997</v>
      </c>
      <c r="I295" s="244">
        <v>120.7</v>
      </c>
      <c r="J295" s="262">
        <v>4.0589320000000004</v>
      </c>
      <c r="K295" s="369" t="s">
        <v>133</v>
      </c>
      <c r="L295" s="336"/>
      <c r="M295" s="380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 s="101"/>
      <c r="AQ295" s="254">
        <f t="shared" si="40"/>
        <v>220</v>
      </c>
      <c r="AR295">
        <f t="shared" si="43"/>
        <v>0</v>
      </c>
      <c r="AS295">
        <f t="shared" si="42"/>
        <v>0</v>
      </c>
      <c r="AT295"/>
      <c r="AU295"/>
      <c r="AV295"/>
      <c r="AW295"/>
      <c r="AX295"/>
      <c r="AY295"/>
      <c r="AZ295"/>
      <c r="BA295"/>
      <c r="BB295"/>
      <c r="BC295"/>
      <c r="BD295"/>
      <c r="BE295"/>
    </row>
    <row r="296" spans="2:57" ht="27" customHeight="1" x14ac:dyDescent="0.2">
      <c r="B296" s="86">
        <f t="shared" si="41"/>
        <v>35</v>
      </c>
      <c r="C296" s="241" t="s">
        <v>94</v>
      </c>
      <c r="D296" s="241" t="s">
        <v>95</v>
      </c>
      <c r="E296" s="236">
        <v>110.56</v>
      </c>
      <c r="F296" s="237">
        <v>2.75</v>
      </c>
      <c r="G296" s="244">
        <v>107.16</v>
      </c>
      <c r="H296" s="244">
        <v>0.311</v>
      </c>
      <c r="I296" s="244">
        <v>110.42</v>
      </c>
      <c r="J296" s="262">
        <v>2.48437492</v>
      </c>
      <c r="K296" s="369" t="s">
        <v>133</v>
      </c>
      <c r="L296" s="336"/>
      <c r="M296" s="380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 s="101"/>
      <c r="AQ296" s="254">
        <f t="shared" si="40"/>
        <v>221</v>
      </c>
      <c r="AR296">
        <f t="shared" si="43"/>
        <v>0</v>
      </c>
      <c r="AS296">
        <f t="shared" si="42"/>
        <v>0</v>
      </c>
      <c r="AT296"/>
      <c r="AU296"/>
      <c r="AV296"/>
      <c r="AW296"/>
      <c r="AX296"/>
      <c r="AY296"/>
      <c r="AZ296"/>
      <c r="BA296"/>
      <c r="BB296"/>
      <c r="BC296"/>
      <c r="BD296"/>
      <c r="BE296"/>
    </row>
    <row r="297" spans="2:57" ht="27" customHeight="1" x14ac:dyDescent="0.2">
      <c r="B297" s="86">
        <f t="shared" si="41"/>
        <v>36</v>
      </c>
      <c r="C297" s="241" t="s">
        <v>96</v>
      </c>
      <c r="D297" s="241" t="s">
        <v>97</v>
      </c>
      <c r="E297" s="236">
        <v>72</v>
      </c>
      <c r="F297" s="237">
        <v>38.036000000000001</v>
      </c>
      <c r="G297" s="244">
        <v>54.7</v>
      </c>
      <c r="H297" s="245">
        <v>4.0830000000000002</v>
      </c>
      <c r="I297" s="244">
        <v>70.78</v>
      </c>
      <c r="J297" s="267">
        <v>34.835000000000001</v>
      </c>
      <c r="K297" s="369"/>
      <c r="L297" s="338"/>
      <c r="M297" s="383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 s="101"/>
      <c r="AQ297" s="254">
        <f t="shared" si="40"/>
        <v>222</v>
      </c>
      <c r="AR297">
        <f t="shared" si="43"/>
        <v>0</v>
      </c>
      <c r="AS297">
        <f t="shared" si="42"/>
        <v>0</v>
      </c>
      <c r="AT297"/>
      <c r="AU297"/>
      <c r="AV297"/>
      <c r="AW297"/>
      <c r="AX297"/>
      <c r="AY297"/>
      <c r="AZ297"/>
      <c r="BA297"/>
      <c r="BB297"/>
      <c r="BC297"/>
      <c r="BD297"/>
      <c r="BE297"/>
    </row>
    <row r="298" spans="2:57" ht="27" customHeight="1" x14ac:dyDescent="0.2">
      <c r="B298" s="86">
        <f t="shared" si="41"/>
        <v>37</v>
      </c>
      <c r="C298" s="241" t="s">
        <v>98</v>
      </c>
      <c r="D298" s="241" t="s">
        <v>97</v>
      </c>
      <c r="E298" s="236">
        <v>185</v>
      </c>
      <c r="F298" s="237">
        <v>388.72199999999998</v>
      </c>
      <c r="G298" s="244">
        <v>167</v>
      </c>
      <c r="H298" s="245">
        <v>217.202</v>
      </c>
      <c r="I298" s="244">
        <v>177.58</v>
      </c>
      <c r="J298" s="363">
        <v>314.11399999999998</v>
      </c>
      <c r="K298" s="369" t="s">
        <v>133</v>
      </c>
      <c r="L298" s="338"/>
      <c r="M298" s="383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 s="101"/>
      <c r="AQ298" s="254">
        <f t="shared" si="40"/>
        <v>223</v>
      </c>
      <c r="AR298">
        <f t="shared" si="43"/>
        <v>0</v>
      </c>
      <c r="AS298">
        <f t="shared" si="42"/>
        <v>0</v>
      </c>
      <c r="AT298"/>
      <c r="AU298"/>
      <c r="AV298"/>
      <c r="AW298"/>
      <c r="AX298"/>
      <c r="AY298"/>
      <c r="AZ298"/>
      <c r="BA298"/>
      <c r="BB298"/>
      <c r="BC298"/>
      <c r="BD298"/>
      <c r="BE298"/>
    </row>
    <row r="299" spans="2:57" ht="27" customHeight="1" x14ac:dyDescent="0.2">
      <c r="B299" s="86">
        <v>38</v>
      </c>
      <c r="C299" s="241" t="s">
        <v>100</v>
      </c>
      <c r="D299" s="241" t="s">
        <v>101</v>
      </c>
      <c r="E299" s="236">
        <v>231</v>
      </c>
      <c r="F299" s="237">
        <v>30.48</v>
      </c>
      <c r="G299" s="244">
        <v>228.1</v>
      </c>
      <c r="H299" s="245">
        <v>5.9</v>
      </c>
      <c r="I299" s="244">
        <v>229.44</v>
      </c>
      <c r="J299" s="267">
        <v>9.0380000000000003</v>
      </c>
      <c r="K299" s="369" t="s">
        <v>133</v>
      </c>
      <c r="L299" s="338"/>
      <c r="M299" s="383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 s="101"/>
      <c r="AQ299" s="254">
        <f t="shared" si="40"/>
        <v>224</v>
      </c>
      <c r="AR299">
        <f t="shared" si="43"/>
        <v>0</v>
      </c>
      <c r="AS299">
        <f t="shared" si="42"/>
        <v>0</v>
      </c>
      <c r="AT299"/>
      <c r="AU299"/>
      <c r="AV299"/>
      <c r="AW299"/>
      <c r="AX299"/>
      <c r="AY299"/>
      <c r="AZ299"/>
      <c r="BA299"/>
      <c r="BB299"/>
      <c r="BC299"/>
      <c r="BD299"/>
      <c r="BE299"/>
    </row>
    <row r="300" spans="2:57" ht="27" customHeight="1" x14ac:dyDescent="0.2">
      <c r="B300" s="78">
        <v>39</v>
      </c>
      <c r="C300" s="235" t="s">
        <v>109</v>
      </c>
      <c r="D300" s="235" t="s">
        <v>40</v>
      </c>
      <c r="E300" s="242">
        <v>149.30000000000001</v>
      </c>
      <c r="F300" s="243">
        <v>17.670000000000002</v>
      </c>
      <c r="G300" s="242">
        <v>149.30000000000001</v>
      </c>
      <c r="H300" s="243">
        <v>17.670000000000002</v>
      </c>
      <c r="I300" s="242">
        <v>149.33099999999999</v>
      </c>
      <c r="J300" s="270">
        <v>10.95</v>
      </c>
      <c r="K300" s="384" t="s">
        <v>110</v>
      </c>
      <c r="L300" s="385"/>
      <c r="M300" s="386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 s="101"/>
      <c r="AQ300" s="254">
        <f t="shared" si="40"/>
        <v>225</v>
      </c>
      <c r="AR300">
        <f t="shared" si="43"/>
        <v>0</v>
      </c>
      <c r="AS300">
        <f t="shared" si="42"/>
        <v>0</v>
      </c>
      <c r="AT300"/>
      <c r="AU300"/>
      <c r="AV300"/>
      <c r="AW300"/>
      <c r="AX300"/>
      <c r="AY300"/>
      <c r="AZ300"/>
      <c r="BA300"/>
      <c r="BB300"/>
      <c r="BC300"/>
      <c r="BD300"/>
      <c r="BE300"/>
    </row>
    <row r="301" spans="2:57" ht="27" customHeight="1" x14ac:dyDescent="0.25">
      <c r="B301" s="86">
        <f>+B300+1</f>
        <v>40</v>
      </c>
      <c r="C301" s="241" t="s">
        <v>111</v>
      </c>
      <c r="D301" s="241" t="s">
        <v>54</v>
      </c>
      <c r="E301" s="236">
        <v>39</v>
      </c>
      <c r="F301" s="237">
        <v>0.47399999999999998</v>
      </c>
      <c r="G301" s="236">
        <v>39</v>
      </c>
      <c r="H301" s="237">
        <v>0.47</v>
      </c>
      <c r="I301" s="318">
        <v>38.68</v>
      </c>
      <c r="J301" s="262">
        <v>0.437</v>
      </c>
      <c r="K301" s="271" t="s">
        <v>99</v>
      </c>
      <c r="L301" s="339"/>
      <c r="M301" s="386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 s="101"/>
      <c r="AQ301" s="254">
        <f t="shared" si="40"/>
        <v>226</v>
      </c>
      <c r="AR301">
        <f t="shared" si="43"/>
        <v>0</v>
      </c>
      <c r="AS301">
        <f t="shared" si="42"/>
        <v>0</v>
      </c>
      <c r="AT301"/>
      <c r="AU301"/>
      <c r="AV301"/>
      <c r="AW301"/>
      <c r="AX301"/>
      <c r="AY301"/>
      <c r="AZ301"/>
      <c r="BA301"/>
      <c r="BB301"/>
      <c r="BC301"/>
      <c r="BD301"/>
      <c r="BE301"/>
    </row>
    <row r="302" spans="2:57" ht="27" customHeight="1" thickBot="1" x14ac:dyDescent="0.3">
      <c r="B302" s="173">
        <v>41</v>
      </c>
      <c r="C302" s="274" t="s">
        <v>113</v>
      </c>
      <c r="D302" s="274" t="s">
        <v>54</v>
      </c>
      <c r="E302" s="275">
        <v>70</v>
      </c>
      <c r="F302" s="276">
        <v>0.81699999999999995</v>
      </c>
      <c r="G302" s="275">
        <v>70</v>
      </c>
      <c r="H302" s="276">
        <v>0.82</v>
      </c>
      <c r="I302" s="307">
        <v>69.95</v>
      </c>
      <c r="J302" s="262">
        <v>0.68700000000000006</v>
      </c>
      <c r="K302" s="277"/>
      <c r="L302" s="339"/>
      <c r="M302" s="386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 s="101"/>
      <c r="AQ302" s="254">
        <f t="shared" si="40"/>
        <v>227</v>
      </c>
      <c r="AR302">
        <f t="shared" si="43"/>
        <v>0</v>
      </c>
      <c r="AS302">
        <f t="shared" si="42"/>
        <v>0</v>
      </c>
      <c r="AT302"/>
      <c r="AU302"/>
      <c r="AV302"/>
      <c r="AW302"/>
      <c r="AX302"/>
      <c r="AY302"/>
      <c r="AZ302"/>
      <c r="BA302"/>
      <c r="BB302"/>
      <c r="BC302"/>
      <c r="BD302"/>
      <c r="BE302"/>
    </row>
    <row r="303" spans="2:57" ht="27" customHeight="1" thickBot="1" x14ac:dyDescent="0.25">
      <c r="B303" s="180"/>
      <c r="C303" s="233" t="s">
        <v>115</v>
      </c>
      <c r="D303" s="233"/>
      <c r="E303" s="278"/>
      <c r="F303" s="279">
        <f>SUM(F262:F302)</f>
        <v>1813.882478</v>
      </c>
      <c r="G303" s="278"/>
      <c r="H303" s="279">
        <f>SUM(H265:H302)</f>
        <v>632.50300000000016</v>
      </c>
      <c r="I303" s="278"/>
      <c r="J303" s="280">
        <f>SUM(J262:J302)</f>
        <v>1250.8170347709452</v>
      </c>
      <c r="K303" s="387"/>
      <c r="L303" s="388"/>
      <c r="M303" s="209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 s="101"/>
      <c r="AQ303" s="254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</row>
    <row r="304" spans="2:57" ht="27" customHeight="1" thickBot="1" x14ac:dyDescent="0.25">
      <c r="B304" s="188" t="s">
        <v>117</v>
      </c>
      <c r="C304" s="215" t="s">
        <v>118</v>
      </c>
      <c r="D304" s="215"/>
      <c r="E304" s="282"/>
      <c r="F304" s="283"/>
      <c r="G304" s="284"/>
      <c r="H304" s="285">
        <v>1</v>
      </c>
      <c r="I304" s="282"/>
      <c r="J304" s="286">
        <f>IFERROR(+J303/H303,0)</f>
        <v>1.97756695979457</v>
      </c>
      <c r="K304" s="389"/>
      <c r="L304" s="288"/>
      <c r="M304" s="209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 s="101"/>
      <c r="AQ304" s="25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</row>
    <row r="305" spans="2:57" ht="27" customHeight="1" thickBot="1" x14ac:dyDescent="0.25">
      <c r="B305" s="197"/>
      <c r="C305" s="289" t="s">
        <v>119</v>
      </c>
      <c r="D305" s="290"/>
      <c r="E305" s="291">
        <v>1736.79</v>
      </c>
      <c r="F305" s="292">
        <v>1</v>
      </c>
      <c r="G305" s="293" t="s">
        <v>117</v>
      </c>
      <c r="H305" s="292">
        <f>+H303/F303*100%</f>
        <v>0.3487012017985876</v>
      </c>
      <c r="I305" s="294"/>
      <c r="J305" s="295">
        <f>+J303/F303</f>
        <v>0.68957997551754568</v>
      </c>
      <c r="K305" s="389"/>
      <c r="L305" s="288"/>
      <c r="M305" s="209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 s="101"/>
      <c r="AQ305" s="254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</row>
    <row r="306" spans="2:57" ht="27" customHeight="1" thickBot="1" x14ac:dyDescent="0.25">
      <c r="B306" s="197"/>
      <c r="C306" s="289" t="s">
        <v>120</v>
      </c>
      <c r="D306" s="290"/>
      <c r="E306" s="297">
        <f>F303-E305</f>
        <v>77.092478000000028</v>
      </c>
      <c r="F306" s="298"/>
      <c r="G306" s="207"/>
      <c r="H306" s="298"/>
      <c r="I306" s="104"/>
      <c r="J306" s="298"/>
      <c r="K306" s="299"/>
      <c r="L306" s="299"/>
      <c r="M306" s="209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 s="101"/>
      <c r="AQ306" s="254">
        <f>AQ302+1</f>
        <v>228</v>
      </c>
      <c r="AR306">
        <f t="shared" ref="AR306:AR322" si="44">IF(AJ21="tad","tad",AJ21)</f>
        <v>0</v>
      </c>
      <c r="AS306">
        <f t="shared" si="42"/>
        <v>0</v>
      </c>
      <c r="AT306"/>
      <c r="AU306"/>
      <c r="AV306"/>
      <c r="AW306"/>
      <c r="AX306"/>
      <c r="AY306"/>
      <c r="AZ306"/>
      <c r="BA306"/>
      <c r="BB306"/>
      <c r="BC306"/>
      <c r="BD306"/>
      <c r="BE306"/>
    </row>
    <row r="307" spans="2:57" ht="27" customHeight="1" thickBot="1" x14ac:dyDescent="0.25">
      <c r="B307" s="28"/>
      <c r="C307" s="210"/>
      <c r="D307" s="210"/>
      <c r="E307" s="210"/>
      <c r="F307" s="211">
        <v>23</v>
      </c>
      <c r="G307" s="31" t="s">
        <v>19</v>
      </c>
      <c r="H307" s="30">
        <v>2020</v>
      </c>
      <c r="I307" s="210"/>
      <c r="J307" s="210"/>
      <c r="K307" s="212"/>
      <c r="L307" s="213"/>
      <c r="M307" s="209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 s="101"/>
      <c r="AQ307" s="254">
        <f t="shared" si="40"/>
        <v>229</v>
      </c>
      <c r="AR307">
        <f t="shared" si="44"/>
        <v>0</v>
      </c>
      <c r="AS307">
        <f t="shared" si="42"/>
        <v>0</v>
      </c>
      <c r="AT307"/>
      <c r="AU307"/>
      <c r="AV307"/>
      <c r="AW307"/>
      <c r="AX307"/>
      <c r="AY307"/>
      <c r="AZ307"/>
      <c r="BA307"/>
      <c r="BB307"/>
      <c r="BC307"/>
      <c r="BD307"/>
      <c r="BE307"/>
    </row>
    <row r="308" spans="2:57" ht="27" customHeight="1" x14ac:dyDescent="0.2">
      <c r="B308" s="214" t="s">
        <v>20</v>
      </c>
      <c r="C308" s="215" t="s">
        <v>21</v>
      </c>
      <c r="D308" s="215" t="s">
        <v>22</v>
      </c>
      <c r="E308" s="216" t="s">
        <v>23</v>
      </c>
      <c r="F308" s="217"/>
      <c r="G308" s="390" t="s">
        <v>24</v>
      </c>
      <c r="H308" s="391"/>
      <c r="I308" s="216" t="s">
        <v>25</v>
      </c>
      <c r="J308" s="217"/>
      <c r="K308" s="218" t="s">
        <v>123</v>
      </c>
      <c r="L308" s="2"/>
      <c r="M308" s="209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 s="101"/>
      <c r="AQ308" s="254">
        <f t="shared" si="40"/>
        <v>230</v>
      </c>
      <c r="AR308">
        <f t="shared" si="44"/>
        <v>0</v>
      </c>
      <c r="AS308">
        <f t="shared" si="42"/>
        <v>0</v>
      </c>
      <c r="AT308"/>
      <c r="AU308"/>
      <c r="AV308"/>
      <c r="AW308"/>
      <c r="AX308"/>
      <c r="AY308"/>
      <c r="AZ308"/>
      <c r="BA308"/>
      <c r="BB308"/>
      <c r="BC308"/>
      <c r="BD308"/>
      <c r="BE308"/>
    </row>
    <row r="309" spans="2:57" ht="27" customHeight="1" x14ac:dyDescent="0.2">
      <c r="B309" s="219"/>
      <c r="C309" s="220"/>
      <c r="D309" s="220"/>
      <c r="E309" s="221" t="s">
        <v>28</v>
      </c>
      <c r="F309" s="221" t="s">
        <v>29</v>
      </c>
      <c r="G309" s="222" t="s">
        <v>28</v>
      </c>
      <c r="H309" s="221" t="s">
        <v>29</v>
      </c>
      <c r="I309" s="222" t="s">
        <v>28</v>
      </c>
      <c r="J309" s="221" t="s">
        <v>29</v>
      </c>
      <c r="K309" s="223"/>
      <c r="L309" s="2"/>
      <c r="M309" s="2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 s="101"/>
      <c r="AQ309" s="254">
        <f t="shared" si="40"/>
        <v>231</v>
      </c>
      <c r="AR309">
        <f t="shared" si="44"/>
        <v>0</v>
      </c>
      <c r="AS309">
        <f t="shared" si="42"/>
        <v>0</v>
      </c>
      <c r="AT309"/>
      <c r="AU309"/>
      <c r="AV309"/>
      <c r="AW309"/>
      <c r="AX309"/>
      <c r="AY309"/>
      <c r="AZ309"/>
      <c r="BA309"/>
      <c r="BB309"/>
      <c r="BC309"/>
      <c r="BD309"/>
      <c r="BE309"/>
    </row>
    <row r="310" spans="2:57" ht="27" customHeight="1" thickBot="1" x14ac:dyDescent="0.25">
      <c r="B310" s="224"/>
      <c r="C310" s="225"/>
      <c r="D310" s="225"/>
      <c r="E310" s="226" t="s">
        <v>30</v>
      </c>
      <c r="F310" s="226" t="s">
        <v>124</v>
      </c>
      <c r="G310" s="227" t="s">
        <v>30</v>
      </c>
      <c r="H310" s="226" t="s">
        <v>124</v>
      </c>
      <c r="I310" s="227" t="s">
        <v>135</v>
      </c>
      <c r="J310" s="226" t="s">
        <v>124</v>
      </c>
      <c r="K310" s="228"/>
      <c r="L310" s="2"/>
      <c r="M310" s="209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 s="101"/>
      <c r="AQ310" s="254">
        <f t="shared" si="40"/>
        <v>232</v>
      </c>
      <c r="AR310">
        <f t="shared" si="44"/>
        <v>0</v>
      </c>
      <c r="AS310">
        <f t="shared" si="42"/>
        <v>0</v>
      </c>
      <c r="AT310"/>
      <c r="AU310"/>
      <c r="AV310"/>
      <c r="AW310"/>
      <c r="AX310"/>
      <c r="AY310"/>
      <c r="AZ310"/>
      <c r="BA310"/>
      <c r="BB310"/>
      <c r="BC310"/>
      <c r="BD310"/>
      <c r="BE310"/>
    </row>
    <row r="311" spans="2:57" ht="27" customHeight="1" thickBot="1" x14ac:dyDescent="0.25">
      <c r="B311" s="180">
        <v>1</v>
      </c>
      <c r="C311" s="233">
        <v>2</v>
      </c>
      <c r="D311" s="233">
        <v>3</v>
      </c>
      <c r="E311" s="233">
        <v>4</v>
      </c>
      <c r="F311" s="233">
        <v>5</v>
      </c>
      <c r="G311" s="233">
        <v>6</v>
      </c>
      <c r="H311" s="233">
        <v>7</v>
      </c>
      <c r="I311" s="233">
        <v>8</v>
      </c>
      <c r="J311" s="233">
        <v>9</v>
      </c>
      <c r="K311" s="234">
        <v>10</v>
      </c>
      <c r="L311" s="2"/>
      <c r="M311" s="209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 s="101"/>
      <c r="AQ311" s="254">
        <f t="shared" si="40"/>
        <v>233</v>
      </c>
      <c r="AR311">
        <f t="shared" si="44"/>
        <v>0</v>
      </c>
      <c r="AS311">
        <f t="shared" si="42"/>
        <v>0</v>
      </c>
      <c r="AT311"/>
      <c r="AU311"/>
      <c r="AV311"/>
      <c r="AW311"/>
      <c r="AX311"/>
      <c r="AY311"/>
      <c r="AZ311"/>
      <c r="BA311"/>
      <c r="BB311"/>
      <c r="BC311"/>
      <c r="BD311"/>
      <c r="BE311"/>
    </row>
    <row r="312" spans="2:57" ht="27" customHeight="1" x14ac:dyDescent="0.2">
      <c r="B312" s="78">
        <v>1</v>
      </c>
      <c r="C312" s="235" t="s">
        <v>32</v>
      </c>
      <c r="D312" s="235" t="s">
        <v>33</v>
      </c>
      <c r="E312" s="236">
        <v>55.77</v>
      </c>
      <c r="F312" s="237">
        <v>31.144597999999998</v>
      </c>
      <c r="G312" s="238">
        <v>47.95</v>
      </c>
      <c r="H312" s="392">
        <v>2.1779999999999999</v>
      </c>
      <c r="I312" s="393">
        <v>55.1</v>
      </c>
      <c r="J312" s="394">
        <v>27.331399999999999</v>
      </c>
      <c r="K312" s="240" t="s">
        <v>133</v>
      </c>
      <c r="L312" s="303"/>
      <c r="M312" s="209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 s="101"/>
      <c r="AQ312" s="254">
        <f t="shared" si="40"/>
        <v>234</v>
      </c>
      <c r="AR312">
        <f t="shared" si="44"/>
        <v>0</v>
      </c>
      <c r="AS312">
        <f t="shared" si="42"/>
        <v>0</v>
      </c>
      <c r="AT312"/>
      <c r="AU312"/>
      <c r="AV312"/>
      <c r="AW312"/>
      <c r="AX312"/>
      <c r="AY312"/>
      <c r="AZ312"/>
      <c r="BA312"/>
      <c r="BB312"/>
      <c r="BC312"/>
      <c r="BD312"/>
      <c r="BE312"/>
    </row>
    <row r="313" spans="2:57" ht="27" customHeight="1" x14ac:dyDescent="0.2">
      <c r="B313" s="86">
        <v>2</v>
      </c>
      <c r="C313" s="241" t="s">
        <v>35</v>
      </c>
      <c r="D313" s="241" t="s">
        <v>33</v>
      </c>
      <c r="E313" s="242">
        <v>339.5</v>
      </c>
      <c r="F313" s="243">
        <v>7.77</v>
      </c>
      <c r="G313" s="244">
        <v>332.12</v>
      </c>
      <c r="H313" s="245">
        <v>1.96</v>
      </c>
      <c r="I313" s="244">
        <v>339.4</v>
      </c>
      <c r="J313" s="371">
        <v>7.69</v>
      </c>
      <c r="K313" s="240" t="s">
        <v>133</v>
      </c>
      <c r="L313" s="304"/>
      <c r="M313" s="209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 s="101"/>
      <c r="AQ313" s="254">
        <f t="shared" si="40"/>
        <v>235</v>
      </c>
      <c r="AR313">
        <f t="shared" si="44"/>
        <v>0</v>
      </c>
      <c r="AS313">
        <f t="shared" si="42"/>
        <v>0</v>
      </c>
      <c r="AT313"/>
      <c r="AU313"/>
      <c r="AV313"/>
      <c r="AW313"/>
      <c r="AX313"/>
      <c r="AY313"/>
      <c r="AZ313"/>
      <c r="BA313"/>
      <c r="BB313"/>
      <c r="BC313"/>
      <c r="BD313"/>
      <c r="BE313"/>
    </row>
    <row r="314" spans="2:57" ht="27" customHeight="1" x14ac:dyDescent="0.2">
      <c r="B314" s="86">
        <f t="shared" ref="B314:B348" si="45">+B313+1</f>
        <v>3</v>
      </c>
      <c r="C314" s="241" t="s">
        <v>37</v>
      </c>
      <c r="D314" s="241" t="s">
        <v>38</v>
      </c>
      <c r="E314" s="236">
        <v>77.5</v>
      </c>
      <c r="F314" s="237">
        <v>49.02</v>
      </c>
      <c r="G314" s="244">
        <v>65.42</v>
      </c>
      <c r="H314" s="245">
        <v>3.02</v>
      </c>
      <c r="I314" s="244">
        <v>76.75</v>
      </c>
      <c r="J314" s="371">
        <v>44.239449</v>
      </c>
      <c r="K314" s="240"/>
      <c r="L314" s="304"/>
      <c r="M314" s="209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 s="101"/>
      <c r="AQ314" s="254">
        <f t="shared" si="40"/>
        <v>236</v>
      </c>
      <c r="AR314">
        <f t="shared" si="44"/>
        <v>0</v>
      </c>
      <c r="AS314">
        <f t="shared" si="42"/>
        <v>0</v>
      </c>
      <c r="AT314"/>
      <c r="AU314"/>
      <c r="AV314"/>
      <c r="AW314"/>
      <c r="AX314"/>
      <c r="AY314"/>
      <c r="AZ314"/>
      <c r="BA314"/>
      <c r="BB314"/>
      <c r="BC314"/>
      <c r="BD314"/>
      <c r="BE314"/>
    </row>
    <row r="315" spans="2:57" ht="27" customHeight="1" x14ac:dyDescent="0.3">
      <c r="B315" s="86">
        <f t="shared" si="45"/>
        <v>4</v>
      </c>
      <c r="C315" s="241" t="s">
        <v>39</v>
      </c>
      <c r="D315" s="241" t="s">
        <v>40</v>
      </c>
      <c r="E315" s="236">
        <v>463.3</v>
      </c>
      <c r="F315" s="237">
        <v>49.9</v>
      </c>
      <c r="G315" s="250">
        <v>462.27</v>
      </c>
      <c r="H315" s="250">
        <v>33.545999999999999</v>
      </c>
      <c r="I315" s="237">
        <v>462.61</v>
      </c>
      <c r="J315" s="395">
        <v>39.944000000000003</v>
      </c>
      <c r="K315" s="240" t="s">
        <v>133</v>
      </c>
      <c r="L315" s="330"/>
      <c r="M315" s="331"/>
      <c r="N315" s="332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 s="101"/>
      <c r="AQ315" s="254">
        <f t="shared" si="40"/>
        <v>237</v>
      </c>
      <c r="AR315">
        <f t="shared" si="44"/>
        <v>0</v>
      </c>
      <c r="AS315">
        <f t="shared" si="42"/>
        <v>0</v>
      </c>
      <c r="AT315"/>
      <c r="AU315"/>
      <c r="AV315"/>
      <c r="AW315"/>
      <c r="AX315"/>
      <c r="AY315"/>
      <c r="AZ315"/>
      <c r="BA315"/>
      <c r="BB315"/>
      <c r="BC315"/>
      <c r="BD315"/>
      <c r="BE315"/>
    </row>
    <row r="316" spans="2:57" ht="27" customHeight="1" x14ac:dyDescent="0.25">
      <c r="B316" s="86">
        <f t="shared" si="45"/>
        <v>5</v>
      </c>
      <c r="C316" s="241" t="s">
        <v>42</v>
      </c>
      <c r="D316" s="241" t="s">
        <v>43</v>
      </c>
      <c r="E316" s="236">
        <v>207</v>
      </c>
      <c r="F316" s="237">
        <v>9.5030000000000001</v>
      </c>
      <c r="G316" s="244">
        <v>205</v>
      </c>
      <c r="H316" s="255">
        <v>205.2</v>
      </c>
      <c r="I316" s="307">
        <v>204.45</v>
      </c>
      <c r="J316" s="371">
        <v>6.7009999999999996</v>
      </c>
      <c r="K316" s="240" t="s">
        <v>133</v>
      </c>
      <c r="M316" s="209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 s="101"/>
      <c r="AQ316" s="254">
        <f t="shared" si="40"/>
        <v>238</v>
      </c>
      <c r="AR316">
        <f>IF(AJ31="tad","tad",AJ31)</f>
        <v>0</v>
      </c>
      <c r="AS316">
        <f t="shared" si="42"/>
        <v>0</v>
      </c>
      <c r="AT316"/>
      <c r="AU316"/>
      <c r="AV316"/>
      <c r="AW316"/>
      <c r="AX316"/>
      <c r="AY316"/>
      <c r="AZ316"/>
      <c r="BA316"/>
      <c r="BB316"/>
      <c r="BC316"/>
      <c r="BD316"/>
      <c r="BE316"/>
    </row>
    <row r="317" spans="2:57" ht="27" customHeight="1" x14ac:dyDescent="0.25">
      <c r="B317" s="86">
        <f t="shared" si="45"/>
        <v>6</v>
      </c>
      <c r="C317" s="241" t="s">
        <v>45</v>
      </c>
      <c r="D317" s="241" t="s">
        <v>43</v>
      </c>
      <c r="E317" s="236">
        <v>320</v>
      </c>
      <c r="F317" s="237">
        <v>5.1509999999999998</v>
      </c>
      <c r="G317" s="244">
        <v>318.05</v>
      </c>
      <c r="H317" s="255">
        <v>4.2510000000000003</v>
      </c>
      <c r="I317" s="307">
        <v>316.8</v>
      </c>
      <c r="J317" s="371">
        <v>3.7</v>
      </c>
      <c r="K317" s="240" t="s">
        <v>133</v>
      </c>
      <c r="M317" s="209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 s="101"/>
      <c r="AQ317" s="254">
        <f t="shared" si="40"/>
        <v>239</v>
      </c>
      <c r="AR317">
        <f>IF(AJ32="tad","tad",AJ32)</f>
        <v>0</v>
      </c>
      <c r="AS317">
        <f t="shared" si="42"/>
        <v>0</v>
      </c>
      <c r="AT317"/>
      <c r="AU317"/>
      <c r="AV317"/>
      <c r="AW317"/>
      <c r="AX317"/>
      <c r="AY317"/>
      <c r="AZ317"/>
      <c r="BA317"/>
      <c r="BB317"/>
      <c r="BC317"/>
      <c r="BD317"/>
      <c r="BE317"/>
    </row>
    <row r="318" spans="2:57" ht="27" customHeight="1" x14ac:dyDescent="0.25">
      <c r="B318" s="86">
        <v>5</v>
      </c>
      <c r="C318" s="241" t="s">
        <v>46</v>
      </c>
      <c r="D318" s="241" t="s">
        <v>47</v>
      </c>
      <c r="E318" s="236">
        <v>90</v>
      </c>
      <c r="F318" s="237">
        <v>689.09100000000001</v>
      </c>
      <c r="G318" s="244">
        <v>79.7</v>
      </c>
      <c r="H318" s="244">
        <v>281.37</v>
      </c>
      <c r="I318" s="307">
        <v>83</v>
      </c>
      <c r="J318" s="371">
        <v>385.97285929472594</v>
      </c>
      <c r="K318" s="240" t="s">
        <v>133</v>
      </c>
      <c r="M318" s="209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 s="101"/>
      <c r="AQ318" s="254">
        <f t="shared" si="40"/>
        <v>240</v>
      </c>
      <c r="AR318">
        <f>IF(AJ33="tad","tad",AJ33)</f>
        <v>0</v>
      </c>
      <c r="AS318">
        <f t="shared" si="42"/>
        <v>0</v>
      </c>
      <c r="AT318"/>
      <c r="AU318"/>
      <c r="AV318"/>
      <c r="AW318"/>
      <c r="AX318"/>
      <c r="AY318"/>
      <c r="AZ318"/>
      <c r="BA318"/>
      <c r="BB318"/>
      <c r="BC318"/>
      <c r="BD318"/>
      <c r="BE318"/>
    </row>
    <row r="319" spans="2:57" ht="27" customHeight="1" x14ac:dyDescent="0.2">
      <c r="B319" s="86">
        <f t="shared" si="45"/>
        <v>6</v>
      </c>
      <c r="C319" s="241" t="s">
        <v>49</v>
      </c>
      <c r="D319" s="241" t="s">
        <v>50</v>
      </c>
      <c r="E319" s="236">
        <v>120.5</v>
      </c>
      <c r="F319" s="237">
        <v>2.0920000000000001</v>
      </c>
      <c r="G319" s="244">
        <v>119.21</v>
      </c>
      <c r="H319" s="245">
        <v>1.532</v>
      </c>
      <c r="I319" s="259">
        <v>117.07</v>
      </c>
      <c r="J319" s="371">
        <v>0.57599999999999996</v>
      </c>
      <c r="K319" s="240" t="s">
        <v>133</v>
      </c>
      <c r="M319" s="20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 s="101"/>
      <c r="AQ319" s="254">
        <f t="shared" si="40"/>
        <v>241</v>
      </c>
      <c r="AR319">
        <f t="shared" si="44"/>
        <v>0</v>
      </c>
      <c r="AS319">
        <f t="shared" si="42"/>
        <v>0</v>
      </c>
      <c r="AT319"/>
      <c r="AU319"/>
      <c r="AV319"/>
      <c r="AW319"/>
      <c r="AX319"/>
      <c r="AY319"/>
      <c r="AZ319"/>
      <c r="BA319"/>
      <c r="BB319"/>
      <c r="BC319"/>
      <c r="BD319"/>
      <c r="BE319"/>
    </row>
    <row r="320" spans="2:57" ht="27" customHeight="1" x14ac:dyDescent="0.25">
      <c r="B320" s="86">
        <f t="shared" si="45"/>
        <v>7</v>
      </c>
      <c r="C320" s="241" t="s">
        <v>52</v>
      </c>
      <c r="D320" s="241" t="s">
        <v>50</v>
      </c>
      <c r="E320" s="236">
        <v>120.8</v>
      </c>
      <c r="F320" s="237">
        <v>2.3530000000000002</v>
      </c>
      <c r="G320" s="244">
        <v>119</v>
      </c>
      <c r="H320" s="245">
        <v>1.4730000000000001</v>
      </c>
      <c r="I320" s="307">
        <v>117.22</v>
      </c>
      <c r="J320" s="371">
        <v>0.50800000000000001</v>
      </c>
      <c r="K320" s="240" t="s">
        <v>133</v>
      </c>
      <c r="M320" s="209"/>
      <c r="N320" s="3">
        <f>3771773/4429300*100</f>
        <v>85.155058361366358</v>
      </c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 s="101"/>
      <c r="AQ320" s="254">
        <f t="shared" si="40"/>
        <v>242</v>
      </c>
      <c r="AR320">
        <f t="shared" si="44"/>
        <v>0</v>
      </c>
      <c r="AS320">
        <f t="shared" si="42"/>
        <v>0</v>
      </c>
      <c r="AT320"/>
      <c r="AU320"/>
      <c r="AV320"/>
      <c r="AW320"/>
      <c r="AX320"/>
      <c r="AY320"/>
      <c r="AZ320"/>
      <c r="BA320"/>
      <c r="BB320"/>
      <c r="BC320"/>
      <c r="BD320"/>
      <c r="BE320"/>
    </row>
    <row r="321" spans="2:57" ht="27" customHeight="1" x14ac:dyDescent="0.25">
      <c r="B321" s="86">
        <f t="shared" si="45"/>
        <v>8</v>
      </c>
      <c r="C321" s="241" t="s">
        <v>53</v>
      </c>
      <c r="D321" s="241" t="s">
        <v>54</v>
      </c>
      <c r="E321" s="236">
        <v>46.5</v>
      </c>
      <c r="F321" s="236">
        <v>4.5999999999999996</v>
      </c>
      <c r="G321" s="244">
        <v>43.8</v>
      </c>
      <c r="H321" s="244">
        <v>2.355</v>
      </c>
      <c r="I321" s="307">
        <v>40.54</v>
      </c>
      <c r="J321" s="371">
        <v>0.69299999999999995</v>
      </c>
      <c r="K321" s="240" t="s">
        <v>133</v>
      </c>
      <c r="M321" s="209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 s="101"/>
      <c r="AQ321" s="254">
        <f t="shared" si="40"/>
        <v>243</v>
      </c>
      <c r="AR321">
        <f t="shared" si="44"/>
        <v>0</v>
      </c>
      <c r="AS321">
        <f t="shared" si="42"/>
        <v>0</v>
      </c>
      <c r="AT321"/>
      <c r="AU321"/>
      <c r="AV321"/>
      <c r="AW321"/>
      <c r="AX321"/>
      <c r="AY321"/>
      <c r="AZ321"/>
      <c r="BA321"/>
      <c r="BB321"/>
      <c r="BC321"/>
      <c r="BD321"/>
      <c r="BE321"/>
    </row>
    <row r="322" spans="2:57" ht="27" customHeight="1" x14ac:dyDescent="0.25">
      <c r="B322" s="86">
        <f t="shared" si="45"/>
        <v>9</v>
      </c>
      <c r="C322" s="241" t="s">
        <v>56</v>
      </c>
      <c r="D322" s="241" t="s">
        <v>54</v>
      </c>
      <c r="E322" s="236">
        <v>51.5</v>
      </c>
      <c r="F322" s="237">
        <v>2.4159999999999999</v>
      </c>
      <c r="G322" s="244">
        <v>47.84</v>
      </c>
      <c r="H322" s="244">
        <v>1.8160000000000001</v>
      </c>
      <c r="I322" s="312">
        <v>51.09</v>
      </c>
      <c r="J322" s="371">
        <v>2.3730000000000002</v>
      </c>
      <c r="K322" s="240" t="s">
        <v>133</v>
      </c>
      <c r="M322" s="209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 s="101"/>
      <c r="AQ322" s="254">
        <f t="shared" si="40"/>
        <v>244</v>
      </c>
      <c r="AR322">
        <f t="shared" si="44"/>
        <v>0</v>
      </c>
      <c r="AS322">
        <f t="shared" si="42"/>
        <v>0</v>
      </c>
      <c r="AT322"/>
      <c r="AU322"/>
      <c r="AV322"/>
      <c r="AW322"/>
      <c r="AX322"/>
      <c r="AY322"/>
      <c r="AZ322"/>
      <c r="BA322"/>
      <c r="BB322"/>
      <c r="BC322"/>
      <c r="BD322"/>
      <c r="BE322"/>
    </row>
    <row r="323" spans="2:57" ht="27" customHeight="1" x14ac:dyDescent="0.25">
      <c r="B323" s="86">
        <f t="shared" si="45"/>
        <v>10</v>
      </c>
      <c r="C323" s="241" t="s">
        <v>58</v>
      </c>
      <c r="D323" s="241" t="s">
        <v>47</v>
      </c>
      <c r="E323" s="236">
        <v>81</v>
      </c>
      <c r="F323" s="237">
        <v>1.093</v>
      </c>
      <c r="G323" s="244">
        <v>78.319999999999993</v>
      </c>
      <c r="H323" s="245">
        <v>0.65900000000000003</v>
      </c>
      <c r="I323" s="307">
        <v>73.22</v>
      </c>
      <c r="J323" s="371">
        <v>0.13700000000000001</v>
      </c>
      <c r="K323" s="240" t="s">
        <v>133</v>
      </c>
      <c r="M323" s="209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 s="101"/>
      <c r="AQ323" s="254">
        <f t="shared" si="40"/>
        <v>245</v>
      </c>
      <c r="AR323">
        <f t="shared" ref="AR323:AR352" si="46">IF(AK7="tad","tad",AK7)</f>
        <v>0</v>
      </c>
      <c r="AS323">
        <f t="shared" si="42"/>
        <v>0</v>
      </c>
      <c r="AT323"/>
      <c r="AU323"/>
      <c r="AV323"/>
      <c r="AW323"/>
      <c r="AX323"/>
      <c r="AY323"/>
      <c r="AZ323"/>
      <c r="BA323"/>
      <c r="BB323"/>
      <c r="BC323"/>
      <c r="BD323"/>
      <c r="BE323"/>
    </row>
    <row r="324" spans="2:57" ht="27" customHeight="1" x14ac:dyDescent="0.25">
      <c r="B324" s="86">
        <f t="shared" si="45"/>
        <v>11</v>
      </c>
      <c r="C324" s="241" t="s">
        <v>59</v>
      </c>
      <c r="D324" s="241" t="s">
        <v>47</v>
      </c>
      <c r="E324" s="236">
        <v>82.8</v>
      </c>
      <c r="F324" s="237">
        <v>0.42899999999999999</v>
      </c>
      <c r="G324" s="244">
        <v>80</v>
      </c>
      <c r="H324" s="245">
        <v>0.30299999999999999</v>
      </c>
      <c r="I324" s="307">
        <v>78</v>
      </c>
      <c r="J324" s="371">
        <v>0</v>
      </c>
      <c r="K324" s="240" t="s">
        <v>133</v>
      </c>
      <c r="M324" s="209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 s="101"/>
      <c r="AQ324" s="254">
        <f t="shared" ref="AQ324:AQ387" si="47">AQ323+1</f>
        <v>246</v>
      </c>
      <c r="AR324">
        <f t="shared" si="46"/>
        <v>0</v>
      </c>
      <c r="AS324">
        <f t="shared" si="42"/>
        <v>0</v>
      </c>
      <c r="AT324"/>
      <c r="AU324"/>
      <c r="AV324"/>
      <c r="AW324"/>
      <c r="AX324"/>
      <c r="AY324"/>
      <c r="AZ324"/>
      <c r="BA324"/>
      <c r="BB324"/>
      <c r="BC324"/>
      <c r="BD324"/>
      <c r="BE324"/>
    </row>
    <row r="325" spans="2:57" ht="27" customHeight="1" x14ac:dyDescent="0.25">
      <c r="B325" s="86">
        <f t="shared" si="45"/>
        <v>12</v>
      </c>
      <c r="C325" s="241" t="s">
        <v>61</v>
      </c>
      <c r="D325" s="241" t="s">
        <v>47</v>
      </c>
      <c r="E325" s="236">
        <v>69.95</v>
      </c>
      <c r="F325" s="237">
        <v>0.25</v>
      </c>
      <c r="G325" s="244">
        <v>70.150000000000006</v>
      </c>
      <c r="H325" s="244">
        <v>0.26400000000000001</v>
      </c>
      <c r="I325" s="307">
        <v>62</v>
      </c>
      <c r="J325" s="371">
        <v>6.2E-2</v>
      </c>
      <c r="K325" s="240" t="s">
        <v>133</v>
      </c>
      <c r="M325" s="209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 s="101"/>
      <c r="AQ325" s="254">
        <f t="shared" si="47"/>
        <v>247</v>
      </c>
      <c r="AR325">
        <f t="shared" si="46"/>
        <v>0</v>
      </c>
      <c r="AS325">
        <f t="shared" si="42"/>
        <v>0</v>
      </c>
      <c r="AT325"/>
      <c r="AU325"/>
      <c r="AV325"/>
      <c r="AW325"/>
      <c r="AX325"/>
      <c r="AY325"/>
      <c r="AZ325"/>
      <c r="BA325"/>
      <c r="BB325"/>
      <c r="BC325"/>
      <c r="BD325"/>
      <c r="BE325"/>
    </row>
    <row r="326" spans="2:57" ht="27" customHeight="1" x14ac:dyDescent="0.25">
      <c r="B326" s="86">
        <f t="shared" si="45"/>
        <v>13</v>
      </c>
      <c r="C326" s="241" t="s">
        <v>62</v>
      </c>
      <c r="D326" s="241" t="s">
        <v>47</v>
      </c>
      <c r="E326" s="236">
        <v>48.2</v>
      </c>
      <c r="F326" s="237">
        <v>0.38500000000000001</v>
      </c>
      <c r="G326" s="244">
        <v>44.98</v>
      </c>
      <c r="H326" s="245">
        <v>6.8000000000000005E-2</v>
      </c>
      <c r="I326" s="307">
        <v>46.1</v>
      </c>
      <c r="J326" s="371">
        <v>0.26500000000000001</v>
      </c>
      <c r="K326" s="240" t="s">
        <v>133</v>
      </c>
      <c r="M326" s="209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 s="101"/>
      <c r="AQ326" s="254">
        <f t="shared" si="47"/>
        <v>248</v>
      </c>
      <c r="AR326">
        <f t="shared" si="46"/>
        <v>0</v>
      </c>
      <c r="AS326">
        <f t="shared" si="42"/>
        <v>0</v>
      </c>
      <c r="AT326"/>
      <c r="AU326"/>
      <c r="AV326"/>
      <c r="AW326"/>
      <c r="AX326"/>
      <c r="AY326"/>
      <c r="AZ326"/>
      <c r="BA326"/>
      <c r="BB326"/>
      <c r="BC326"/>
      <c r="BD326"/>
      <c r="BE326"/>
    </row>
    <row r="327" spans="2:57" ht="27" customHeight="1" x14ac:dyDescent="0.2">
      <c r="B327" s="86">
        <f t="shared" si="45"/>
        <v>14</v>
      </c>
      <c r="C327" s="241" t="s">
        <v>63</v>
      </c>
      <c r="D327" s="241" t="s">
        <v>64</v>
      </c>
      <c r="E327" s="236">
        <v>136</v>
      </c>
      <c r="F327" s="237">
        <v>440</v>
      </c>
      <c r="G327" s="244">
        <v>127.3</v>
      </c>
      <c r="H327" s="244">
        <v>64.974000000000004</v>
      </c>
      <c r="I327" s="90">
        <v>135.35</v>
      </c>
      <c r="J327" s="110">
        <v>331.04046035699997</v>
      </c>
      <c r="K327" s="240" t="s">
        <v>133</v>
      </c>
      <c r="L327" s="288"/>
      <c r="M327" s="209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 s="101"/>
      <c r="AQ327" s="254">
        <f t="shared" si="47"/>
        <v>249</v>
      </c>
      <c r="AR327">
        <f t="shared" si="46"/>
        <v>0</v>
      </c>
      <c r="AS327">
        <f t="shared" si="42"/>
        <v>0</v>
      </c>
      <c r="AT327"/>
      <c r="AU327"/>
      <c r="AV327"/>
      <c r="AW327"/>
      <c r="AX327"/>
      <c r="AY327"/>
      <c r="AZ327"/>
      <c r="BA327"/>
      <c r="BB327"/>
      <c r="BC327"/>
      <c r="BD327"/>
      <c r="BE327"/>
    </row>
    <row r="328" spans="2:57" ht="27" customHeight="1" x14ac:dyDescent="0.2">
      <c r="B328" s="86">
        <v>15</v>
      </c>
      <c r="C328" s="241" t="s">
        <v>66</v>
      </c>
      <c r="D328" s="241" t="s">
        <v>64</v>
      </c>
      <c r="E328" s="236">
        <v>113.5</v>
      </c>
      <c r="F328" s="237">
        <v>3.7519999999999998</v>
      </c>
      <c r="G328" s="244">
        <v>109.1</v>
      </c>
      <c r="H328" s="244">
        <v>1.8080000000000001</v>
      </c>
      <c r="I328" s="111">
        <v>109.94</v>
      </c>
      <c r="J328" s="110">
        <v>0.29396692000000002</v>
      </c>
      <c r="K328" s="240"/>
      <c r="L328" s="288"/>
      <c r="M328" s="209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 s="101"/>
      <c r="AQ328" s="254">
        <f t="shared" si="47"/>
        <v>250</v>
      </c>
      <c r="AR328">
        <f t="shared" si="46"/>
        <v>0</v>
      </c>
      <c r="AS328">
        <f t="shared" si="42"/>
        <v>0</v>
      </c>
      <c r="AT328"/>
      <c r="AU328"/>
      <c r="AV328"/>
      <c r="AW328"/>
      <c r="AX328"/>
      <c r="AY328"/>
      <c r="AZ328"/>
      <c r="BA328"/>
      <c r="BB328"/>
      <c r="BC328"/>
      <c r="BD328"/>
      <c r="BE328"/>
    </row>
    <row r="329" spans="2:57" ht="27" customHeight="1" x14ac:dyDescent="0.2">
      <c r="B329" s="86">
        <f t="shared" si="45"/>
        <v>16</v>
      </c>
      <c r="C329" s="241" t="s">
        <v>67</v>
      </c>
      <c r="D329" s="241" t="s">
        <v>64</v>
      </c>
      <c r="E329" s="236">
        <v>225.4</v>
      </c>
      <c r="F329" s="236">
        <v>1.2</v>
      </c>
      <c r="G329" s="244">
        <v>223.78</v>
      </c>
      <c r="H329" s="244">
        <v>0.14000000000000001</v>
      </c>
      <c r="I329" s="90">
        <v>199.3</v>
      </c>
      <c r="J329" s="110">
        <v>1.8845000000000001E-2</v>
      </c>
      <c r="K329" s="240"/>
      <c r="L329" s="288"/>
      <c r="M329" s="20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 s="101"/>
      <c r="AQ329" s="254">
        <f t="shared" si="47"/>
        <v>251</v>
      </c>
      <c r="AR329">
        <f t="shared" si="46"/>
        <v>0</v>
      </c>
      <c r="AS329">
        <f t="shared" si="42"/>
        <v>0</v>
      </c>
      <c r="AT329"/>
      <c r="AU329"/>
      <c r="AV329"/>
      <c r="AW329"/>
      <c r="AX329"/>
      <c r="AY329"/>
      <c r="AZ329"/>
      <c r="BA329"/>
      <c r="BB329"/>
      <c r="BC329"/>
      <c r="BD329"/>
      <c r="BE329"/>
    </row>
    <row r="330" spans="2:57" ht="27" customHeight="1" x14ac:dyDescent="0.2">
      <c r="B330" s="86">
        <f t="shared" si="45"/>
        <v>17</v>
      </c>
      <c r="C330" s="241" t="s">
        <v>68</v>
      </c>
      <c r="D330" s="241" t="s">
        <v>64</v>
      </c>
      <c r="E330" s="236">
        <v>224</v>
      </c>
      <c r="F330" s="237">
        <v>0.6</v>
      </c>
      <c r="G330" s="244">
        <v>219.53</v>
      </c>
      <c r="H330" s="244">
        <v>0.254</v>
      </c>
      <c r="I330" s="111">
        <v>221.81</v>
      </c>
      <c r="J330" s="112">
        <v>0.41075</v>
      </c>
      <c r="K330" s="240"/>
      <c r="L330" s="288"/>
      <c r="M330" s="209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 s="101"/>
      <c r="AQ330" s="254">
        <f t="shared" si="47"/>
        <v>252</v>
      </c>
      <c r="AR330">
        <f t="shared" si="46"/>
        <v>0</v>
      </c>
      <c r="AS330">
        <f t="shared" si="42"/>
        <v>0</v>
      </c>
      <c r="AT330"/>
      <c r="AU330"/>
      <c r="AV330"/>
      <c r="AW330"/>
      <c r="AX330"/>
      <c r="AY330"/>
      <c r="AZ330"/>
      <c r="BA330"/>
      <c r="BB330"/>
      <c r="BC330"/>
      <c r="BD330"/>
      <c r="BE330"/>
    </row>
    <row r="331" spans="2:57" ht="27" customHeight="1" x14ac:dyDescent="0.2">
      <c r="B331" s="86">
        <f t="shared" si="45"/>
        <v>18</v>
      </c>
      <c r="C331" s="241" t="s">
        <v>69</v>
      </c>
      <c r="D331" s="241" t="s">
        <v>64</v>
      </c>
      <c r="E331" s="236">
        <v>196</v>
      </c>
      <c r="F331" s="237">
        <v>1.5820000000000001</v>
      </c>
      <c r="G331" s="244">
        <v>193.94</v>
      </c>
      <c r="H331" s="244">
        <v>1.242</v>
      </c>
      <c r="I331" s="111">
        <v>193.14</v>
      </c>
      <c r="J331" s="110">
        <v>0.16732259999999999</v>
      </c>
      <c r="K331" s="240"/>
      <c r="L331" s="288"/>
      <c r="M331" s="209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 s="101"/>
      <c r="AQ331" s="254">
        <f t="shared" si="47"/>
        <v>253</v>
      </c>
      <c r="AR331">
        <f t="shared" si="46"/>
        <v>0</v>
      </c>
      <c r="AS331">
        <f t="shared" si="42"/>
        <v>0</v>
      </c>
      <c r="AT331"/>
      <c r="AU331"/>
      <c r="AV331"/>
      <c r="AW331"/>
      <c r="AX331"/>
      <c r="AY331"/>
      <c r="AZ331"/>
      <c r="BA331"/>
      <c r="BB331"/>
      <c r="BC331"/>
      <c r="BD331"/>
      <c r="BE331"/>
    </row>
    <row r="332" spans="2:57" ht="27" customHeight="1" x14ac:dyDescent="0.2">
      <c r="B332" s="86">
        <f t="shared" si="45"/>
        <v>19</v>
      </c>
      <c r="C332" s="241" t="s">
        <v>70</v>
      </c>
      <c r="D332" s="241" t="s">
        <v>64</v>
      </c>
      <c r="E332" s="236">
        <v>174</v>
      </c>
      <c r="F332" s="237">
        <v>0.47899999999999998</v>
      </c>
      <c r="G332" s="244">
        <v>172.72</v>
      </c>
      <c r="H332" s="244">
        <v>0.109</v>
      </c>
      <c r="I332" s="111">
        <v>168.99</v>
      </c>
      <c r="J332" s="110">
        <v>7.4453599999999995E-2</v>
      </c>
      <c r="K332" s="240" t="s">
        <v>133</v>
      </c>
      <c r="L332" s="288"/>
      <c r="M332" s="209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 s="101"/>
      <c r="AQ332" s="254">
        <f t="shared" si="47"/>
        <v>254</v>
      </c>
      <c r="AR332">
        <f t="shared" si="46"/>
        <v>0</v>
      </c>
      <c r="AS332">
        <f t="shared" si="42"/>
        <v>0</v>
      </c>
      <c r="AT332"/>
      <c r="AU332"/>
      <c r="AV332"/>
      <c r="AW332"/>
      <c r="AX332"/>
      <c r="AY332"/>
      <c r="AZ332"/>
      <c r="BA332"/>
      <c r="BB332"/>
      <c r="BC332"/>
      <c r="BD332"/>
      <c r="BE332"/>
    </row>
    <row r="333" spans="2:57" ht="27" customHeight="1" x14ac:dyDescent="0.2">
      <c r="B333" s="78">
        <f t="shared" si="45"/>
        <v>20</v>
      </c>
      <c r="C333" s="235" t="s">
        <v>71</v>
      </c>
      <c r="D333" s="235" t="s">
        <v>64</v>
      </c>
      <c r="E333" s="242">
        <v>229.1</v>
      </c>
      <c r="F333" s="243">
        <v>0.79200000000000004</v>
      </c>
      <c r="G333" s="238">
        <v>224.8</v>
      </c>
      <c r="H333" s="238">
        <v>0.41699999999999998</v>
      </c>
      <c r="I333" s="116">
        <v>223.61</v>
      </c>
      <c r="J333" s="117">
        <v>0.33385199999999998</v>
      </c>
      <c r="K333" s="396"/>
      <c r="L333" s="288"/>
      <c r="M333" s="209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 s="101"/>
      <c r="AQ333" s="254">
        <f t="shared" si="47"/>
        <v>255</v>
      </c>
      <c r="AR333">
        <f t="shared" si="46"/>
        <v>0</v>
      </c>
      <c r="AS333">
        <f t="shared" si="42"/>
        <v>0</v>
      </c>
      <c r="AT333"/>
      <c r="AU333"/>
      <c r="AV333"/>
      <c r="AW333"/>
      <c r="AX333"/>
      <c r="AY333"/>
      <c r="AZ333"/>
      <c r="BA333"/>
      <c r="BB333"/>
      <c r="BC333"/>
      <c r="BD333"/>
      <c r="BE333"/>
    </row>
    <row r="334" spans="2:57" ht="27" customHeight="1" x14ac:dyDescent="0.2">
      <c r="B334" s="86">
        <f t="shared" si="45"/>
        <v>21</v>
      </c>
      <c r="C334" s="241" t="s">
        <v>72</v>
      </c>
      <c r="D334" s="241" t="s">
        <v>64</v>
      </c>
      <c r="E334" s="236">
        <v>249</v>
      </c>
      <c r="F334" s="237">
        <v>2.1240000000000001</v>
      </c>
      <c r="G334" s="244">
        <v>242.52</v>
      </c>
      <c r="H334" s="244">
        <v>0.53500000000000003</v>
      </c>
      <c r="I334" s="111">
        <v>240.35</v>
      </c>
      <c r="J334" s="112">
        <v>0.25721500000000003</v>
      </c>
      <c r="K334" s="240" t="s">
        <v>133</v>
      </c>
      <c r="L334" s="288"/>
      <c r="M334" s="209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 s="101"/>
      <c r="AQ334" s="254">
        <f t="shared" si="47"/>
        <v>256</v>
      </c>
      <c r="AR334">
        <f t="shared" si="46"/>
        <v>0</v>
      </c>
      <c r="AS334">
        <f t="shared" si="42"/>
        <v>0</v>
      </c>
      <c r="AT334"/>
      <c r="AU334"/>
      <c r="AV334"/>
      <c r="AW334"/>
      <c r="AX334"/>
      <c r="AY334"/>
      <c r="AZ334"/>
      <c r="BA334"/>
      <c r="BB334"/>
      <c r="BC334"/>
      <c r="BD334"/>
      <c r="BE334"/>
    </row>
    <row r="335" spans="2:57" ht="27" customHeight="1" x14ac:dyDescent="0.2">
      <c r="B335" s="86">
        <f t="shared" si="45"/>
        <v>22</v>
      </c>
      <c r="C335" s="241" t="s">
        <v>73</v>
      </c>
      <c r="D335" s="241" t="s">
        <v>74</v>
      </c>
      <c r="E335" s="236">
        <v>164.75</v>
      </c>
      <c r="F335" s="236">
        <v>5</v>
      </c>
      <c r="G335" s="244">
        <v>157.51</v>
      </c>
      <c r="H335" s="244">
        <v>1.5089999999999999</v>
      </c>
      <c r="I335" s="90">
        <v>149.69</v>
      </c>
      <c r="J335" s="112">
        <v>3.4008223100000001</v>
      </c>
      <c r="K335" s="240" t="s">
        <v>133</v>
      </c>
      <c r="L335" s="288"/>
      <c r="M335" s="209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 s="101"/>
      <c r="AQ335" s="254">
        <f t="shared" si="47"/>
        <v>257</v>
      </c>
      <c r="AR335">
        <f t="shared" si="46"/>
        <v>0</v>
      </c>
      <c r="AS335">
        <f t="shared" si="42"/>
        <v>0</v>
      </c>
      <c r="AT335"/>
      <c r="AU335"/>
      <c r="AV335"/>
      <c r="AW335"/>
      <c r="AX335"/>
      <c r="AY335"/>
      <c r="AZ335"/>
      <c r="BA335"/>
      <c r="BB335"/>
      <c r="BC335"/>
      <c r="BD335"/>
      <c r="BE335"/>
    </row>
    <row r="336" spans="2:57" ht="27" customHeight="1" x14ac:dyDescent="0.2">
      <c r="B336" s="86">
        <v>23</v>
      </c>
      <c r="C336" s="241" t="s">
        <v>75</v>
      </c>
      <c r="D336" s="241" t="s">
        <v>74</v>
      </c>
      <c r="E336" s="236">
        <v>179.1</v>
      </c>
      <c r="F336" s="237">
        <v>4.2</v>
      </c>
      <c r="G336" s="255">
        <v>173.03</v>
      </c>
      <c r="H336" s="255">
        <v>1.331</v>
      </c>
      <c r="I336" s="90">
        <v>230.33</v>
      </c>
      <c r="J336" s="110">
        <v>2.1240975899999999</v>
      </c>
      <c r="K336" s="240"/>
      <c r="L336" s="288"/>
      <c r="M336" s="209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 s="101"/>
      <c r="AQ336" s="254">
        <f t="shared" si="47"/>
        <v>258</v>
      </c>
      <c r="AR336">
        <f t="shared" si="46"/>
        <v>0</v>
      </c>
      <c r="AS336">
        <f t="shared" ref="AS336:AS399" si="48">IF(COUNT(AQ336:AR336)=2,0,-AP$49/500)</f>
        <v>0</v>
      </c>
      <c r="AT336"/>
      <c r="AU336"/>
      <c r="AV336"/>
      <c r="AW336"/>
      <c r="AX336"/>
      <c r="AY336"/>
      <c r="AZ336"/>
      <c r="BA336"/>
      <c r="BB336"/>
      <c r="BC336"/>
      <c r="BD336"/>
      <c r="BE336"/>
    </row>
    <row r="337" spans="2:57" ht="27" customHeight="1" x14ac:dyDescent="0.2">
      <c r="B337" s="86">
        <f t="shared" si="45"/>
        <v>24</v>
      </c>
      <c r="C337" s="241" t="s">
        <v>76</v>
      </c>
      <c r="D337" s="241" t="s">
        <v>77</v>
      </c>
      <c r="E337" s="236">
        <v>325.56</v>
      </c>
      <c r="F337" s="237">
        <v>0.70099999999999996</v>
      </c>
      <c r="G337" s="255">
        <v>3231.3</v>
      </c>
      <c r="H337" s="255">
        <v>0.35499999999999998</v>
      </c>
      <c r="I337" s="111">
        <v>321.57</v>
      </c>
      <c r="J337" s="112">
        <v>0.37237759999999998</v>
      </c>
      <c r="K337" s="240" t="s">
        <v>133</v>
      </c>
      <c r="L337" s="288"/>
      <c r="M337" s="209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 s="101"/>
      <c r="AQ337" s="254">
        <f t="shared" si="47"/>
        <v>259</v>
      </c>
      <c r="AR337">
        <f t="shared" si="46"/>
        <v>0</v>
      </c>
      <c r="AS337">
        <f t="shared" si="48"/>
        <v>0</v>
      </c>
      <c r="AT337"/>
      <c r="AU337"/>
      <c r="AV337"/>
      <c r="AW337"/>
      <c r="AX337"/>
      <c r="AY337"/>
      <c r="AZ337"/>
      <c r="BA337"/>
      <c r="BB337"/>
      <c r="BC337"/>
      <c r="BD337"/>
      <c r="BE337"/>
    </row>
    <row r="338" spans="2:57" ht="27" customHeight="1" x14ac:dyDescent="0.2">
      <c r="B338" s="86">
        <f t="shared" si="45"/>
        <v>25</v>
      </c>
      <c r="C338" s="241" t="s">
        <v>78</v>
      </c>
      <c r="D338" s="241" t="s">
        <v>77</v>
      </c>
      <c r="E338" s="236">
        <v>129.19999999999999</v>
      </c>
      <c r="F338" s="237">
        <v>0.5</v>
      </c>
      <c r="G338" s="244">
        <v>124.17</v>
      </c>
      <c r="H338" s="244">
        <v>5.6000000000000001E-2</v>
      </c>
      <c r="I338" s="111">
        <v>129.19999999999999</v>
      </c>
      <c r="J338" s="110">
        <v>0.5</v>
      </c>
      <c r="K338" s="240" t="s">
        <v>133</v>
      </c>
      <c r="L338" s="288"/>
      <c r="M338" s="209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 s="101"/>
      <c r="AQ338" s="254">
        <f t="shared" si="47"/>
        <v>260</v>
      </c>
      <c r="AR338">
        <f t="shared" si="46"/>
        <v>0</v>
      </c>
      <c r="AS338">
        <f t="shared" si="48"/>
        <v>0</v>
      </c>
      <c r="AT338"/>
      <c r="AU338"/>
      <c r="AV338"/>
      <c r="AW338"/>
      <c r="AX338"/>
      <c r="AY338"/>
      <c r="AZ338"/>
      <c r="BA338"/>
      <c r="BB338"/>
      <c r="BC338"/>
      <c r="BD338"/>
      <c r="BE338"/>
    </row>
    <row r="339" spans="2:57" ht="27" customHeight="1" x14ac:dyDescent="0.2">
      <c r="B339" s="86">
        <f t="shared" si="45"/>
        <v>26</v>
      </c>
      <c r="C339" s="241" t="s">
        <v>79</v>
      </c>
      <c r="D339" s="241" t="s">
        <v>77</v>
      </c>
      <c r="E339" s="236">
        <v>282.77999999999997</v>
      </c>
      <c r="F339" s="237">
        <v>0.51300000000000001</v>
      </c>
      <c r="G339" s="244">
        <v>279.55</v>
      </c>
      <c r="H339" s="244">
        <v>0.23400000000000001</v>
      </c>
      <c r="I339" s="90">
        <v>279.55</v>
      </c>
      <c r="J339" s="110">
        <v>0.1704166</v>
      </c>
      <c r="K339" s="240" t="s">
        <v>133</v>
      </c>
      <c r="L339" s="288"/>
      <c r="M339" s="20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 s="101"/>
      <c r="AQ339" s="254">
        <f t="shared" si="47"/>
        <v>261</v>
      </c>
      <c r="AR339">
        <f t="shared" si="46"/>
        <v>0</v>
      </c>
      <c r="AS339">
        <f t="shared" si="48"/>
        <v>0</v>
      </c>
      <c r="AT339"/>
      <c r="AU339"/>
      <c r="AV339"/>
      <c r="AW339"/>
      <c r="AX339"/>
      <c r="AY339"/>
      <c r="AZ339"/>
      <c r="BA339"/>
      <c r="BB339"/>
      <c r="BC339"/>
      <c r="BD339"/>
      <c r="BE339"/>
    </row>
    <row r="340" spans="2:57" ht="27" customHeight="1" x14ac:dyDescent="0.2">
      <c r="B340" s="86">
        <f t="shared" si="45"/>
        <v>27</v>
      </c>
      <c r="C340" s="241" t="s">
        <v>80</v>
      </c>
      <c r="D340" s="241" t="s">
        <v>77</v>
      </c>
      <c r="E340" s="236">
        <v>99</v>
      </c>
      <c r="F340" s="237">
        <v>2.6110000000000002</v>
      </c>
      <c r="G340" s="244">
        <v>93.49</v>
      </c>
      <c r="H340" s="244">
        <v>0.46899999999999997</v>
      </c>
      <c r="I340" s="111">
        <v>98.76</v>
      </c>
      <c r="J340" s="112">
        <v>0.94830610000000004</v>
      </c>
      <c r="K340" s="240" t="s">
        <v>133</v>
      </c>
      <c r="L340" s="288"/>
      <c r="M340" s="209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 s="101"/>
      <c r="AQ340" s="254">
        <f t="shared" si="47"/>
        <v>262</v>
      </c>
      <c r="AR340">
        <f t="shared" si="46"/>
        <v>0</v>
      </c>
      <c r="AS340">
        <f t="shared" si="48"/>
        <v>0</v>
      </c>
      <c r="AT340"/>
      <c r="AU340"/>
      <c r="AV340"/>
      <c r="AW340"/>
      <c r="AX340"/>
      <c r="AY340"/>
      <c r="AZ340"/>
      <c r="BA340"/>
      <c r="BB340"/>
      <c r="BC340"/>
      <c r="BD340"/>
      <c r="BE340"/>
    </row>
    <row r="341" spans="2:57" ht="27" customHeight="1" x14ac:dyDescent="0.2">
      <c r="B341" s="86">
        <f t="shared" si="45"/>
        <v>28</v>
      </c>
      <c r="C341" s="241" t="s">
        <v>82</v>
      </c>
      <c r="D341" s="241" t="s">
        <v>77</v>
      </c>
      <c r="E341" s="236">
        <v>189.7</v>
      </c>
      <c r="F341" s="236">
        <v>7.9000000000000001E-2</v>
      </c>
      <c r="G341" s="244">
        <v>188.8</v>
      </c>
      <c r="H341" s="244">
        <v>5.0999999999999997E-2</v>
      </c>
      <c r="I341" s="111">
        <v>189.29</v>
      </c>
      <c r="J341" s="112">
        <v>7.1064000000000002E-2</v>
      </c>
      <c r="K341" s="240" t="s">
        <v>133</v>
      </c>
      <c r="L341" s="288">
        <f>79920/1000000</f>
        <v>7.9920000000000005E-2</v>
      </c>
      <c r="M341" s="209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 s="101"/>
      <c r="AQ341" s="254">
        <f t="shared" si="47"/>
        <v>263</v>
      </c>
      <c r="AR341">
        <f t="shared" si="46"/>
        <v>0</v>
      </c>
      <c r="AS341">
        <f t="shared" si="48"/>
        <v>0</v>
      </c>
      <c r="AT341"/>
      <c r="AU341"/>
      <c r="AV341"/>
      <c r="AW341"/>
      <c r="AX341"/>
      <c r="AY341"/>
      <c r="AZ341"/>
      <c r="BA341"/>
      <c r="BB341"/>
      <c r="BC341"/>
      <c r="BD341"/>
      <c r="BE341"/>
    </row>
    <row r="342" spans="2:57" ht="27" customHeight="1" x14ac:dyDescent="0.2">
      <c r="B342" s="86">
        <f t="shared" si="45"/>
        <v>29</v>
      </c>
      <c r="C342" s="241" t="s">
        <v>84</v>
      </c>
      <c r="D342" s="241" t="s">
        <v>77</v>
      </c>
      <c r="E342" s="236">
        <v>171.19</v>
      </c>
      <c r="F342" s="237">
        <v>9.6879999999999994E-2</v>
      </c>
      <c r="G342" s="244">
        <v>170</v>
      </c>
      <c r="H342" s="245">
        <v>7.2999999999999995E-2</v>
      </c>
      <c r="I342" s="111">
        <v>171.4</v>
      </c>
      <c r="J342" s="112">
        <v>0.10172399999999999</v>
      </c>
      <c r="K342" s="240" t="s">
        <v>133</v>
      </c>
      <c r="L342" s="288"/>
      <c r="M342" s="209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 s="101"/>
      <c r="AQ342" s="254">
        <f t="shared" si="47"/>
        <v>264</v>
      </c>
      <c r="AR342">
        <f t="shared" si="46"/>
        <v>0</v>
      </c>
      <c r="AS342">
        <f t="shared" si="48"/>
        <v>0</v>
      </c>
      <c r="AT342"/>
      <c r="AU342"/>
      <c r="AV342"/>
      <c r="AW342"/>
      <c r="AX342"/>
      <c r="AY342"/>
      <c r="AZ342"/>
      <c r="BA342"/>
      <c r="BB342"/>
      <c r="BC342"/>
      <c r="BD342"/>
      <c r="BE342"/>
    </row>
    <row r="343" spans="2:57" ht="27" customHeight="1" x14ac:dyDescent="0.2">
      <c r="B343" s="86">
        <f t="shared" si="45"/>
        <v>30</v>
      </c>
      <c r="C343" s="241" t="s">
        <v>86</v>
      </c>
      <c r="D343" s="241" t="s">
        <v>87</v>
      </c>
      <c r="E343" s="236">
        <v>142.6</v>
      </c>
      <c r="F343" s="237">
        <v>9.157</v>
      </c>
      <c r="G343" s="244">
        <v>140.19999999999999</v>
      </c>
      <c r="H343" s="244"/>
      <c r="I343" s="90">
        <v>152.44</v>
      </c>
      <c r="J343" s="148">
        <v>7.4669844000000003</v>
      </c>
      <c r="K343" s="240"/>
      <c r="L343" s="288"/>
      <c r="M343" s="209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 s="101"/>
      <c r="AQ343" s="254">
        <f t="shared" si="47"/>
        <v>265</v>
      </c>
      <c r="AR343">
        <f t="shared" si="46"/>
        <v>0</v>
      </c>
      <c r="AS343">
        <f t="shared" si="48"/>
        <v>0</v>
      </c>
      <c r="AT343"/>
      <c r="AU343"/>
      <c r="AV343"/>
      <c r="AW343"/>
      <c r="AX343"/>
      <c r="AY343"/>
      <c r="AZ343"/>
      <c r="BA343"/>
      <c r="BB343"/>
      <c r="BC343"/>
      <c r="BD343"/>
      <c r="BE343"/>
    </row>
    <row r="344" spans="2:57" ht="27" customHeight="1" x14ac:dyDescent="0.2">
      <c r="B344" s="86">
        <f t="shared" si="45"/>
        <v>31</v>
      </c>
      <c r="C344" s="241" t="s">
        <v>89</v>
      </c>
      <c r="D344" s="241" t="s">
        <v>87</v>
      </c>
      <c r="E344" s="236">
        <v>239.5</v>
      </c>
      <c r="F344" s="237">
        <v>2.6720000000000002</v>
      </c>
      <c r="G344" s="244">
        <v>236.02</v>
      </c>
      <c r="H344" s="245">
        <v>0.98199999999999998</v>
      </c>
      <c r="I344" s="90">
        <v>238.46</v>
      </c>
      <c r="J344" s="148">
        <v>2.1175999999999999</v>
      </c>
      <c r="K344" s="240" t="s">
        <v>133</v>
      </c>
      <c r="L344" s="288"/>
      <c r="M344" s="209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 s="101"/>
      <c r="AQ344" s="254">
        <f t="shared" si="47"/>
        <v>266</v>
      </c>
      <c r="AR344">
        <f t="shared" si="46"/>
        <v>0</v>
      </c>
      <c r="AS344">
        <f t="shared" si="48"/>
        <v>0</v>
      </c>
      <c r="AT344"/>
      <c r="AU344"/>
      <c r="AV344"/>
      <c r="AW344"/>
      <c r="AX344"/>
      <c r="AY344"/>
      <c r="AZ344"/>
      <c r="BA344"/>
      <c r="BB344"/>
      <c r="BC344"/>
      <c r="BD344"/>
      <c r="BE344"/>
    </row>
    <row r="345" spans="2:57" ht="27" customHeight="1" x14ac:dyDescent="0.2">
      <c r="B345" s="86">
        <f t="shared" si="45"/>
        <v>32</v>
      </c>
      <c r="C345" s="241" t="s">
        <v>91</v>
      </c>
      <c r="D345" s="241" t="s">
        <v>92</v>
      </c>
      <c r="E345" s="236">
        <v>120.5</v>
      </c>
      <c r="F345" s="237">
        <v>3.677</v>
      </c>
      <c r="G345" s="244">
        <v>118.55</v>
      </c>
      <c r="H345" s="244">
        <v>0.59499999999999997</v>
      </c>
      <c r="I345" s="90">
        <v>120.73</v>
      </c>
      <c r="J345" s="110">
        <v>4.1163930000000004</v>
      </c>
      <c r="K345" s="240" t="s">
        <v>133</v>
      </c>
      <c r="L345" s="288"/>
      <c r="M345" s="209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 s="101"/>
      <c r="AQ345" s="254">
        <f t="shared" si="47"/>
        <v>267</v>
      </c>
      <c r="AR345">
        <f t="shared" si="46"/>
        <v>0</v>
      </c>
      <c r="AS345">
        <f t="shared" si="48"/>
        <v>0</v>
      </c>
      <c r="AT345"/>
      <c r="AU345"/>
      <c r="AV345"/>
      <c r="AW345"/>
      <c r="AX345"/>
      <c r="AY345"/>
      <c r="AZ345"/>
      <c r="BA345"/>
      <c r="BB345"/>
      <c r="BC345"/>
      <c r="BD345"/>
      <c r="BE345"/>
    </row>
    <row r="346" spans="2:57" ht="27" customHeight="1" x14ac:dyDescent="0.2">
      <c r="B346" s="86">
        <f t="shared" si="45"/>
        <v>33</v>
      </c>
      <c r="C346" s="241" t="s">
        <v>94</v>
      </c>
      <c r="D346" s="241" t="s">
        <v>95</v>
      </c>
      <c r="E346" s="236">
        <v>110.56</v>
      </c>
      <c r="F346" s="237">
        <v>2.75</v>
      </c>
      <c r="G346" s="244">
        <v>108.56</v>
      </c>
      <c r="H346" s="244">
        <v>0.745</v>
      </c>
      <c r="I346" s="90">
        <v>110.48</v>
      </c>
      <c r="J346" s="110">
        <v>2.5982142399999999</v>
      </c>
      <c r="K346" s="240" t="s">
        <v>133</v>
      </c>
      <c r="L346" s="288"/>
      <c r="M346" s="209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 s="101"/>
      <c r="AQ346" s="254">
        <f t="shared" si="47"/>
        <v>268</v>
      </c>
      <c r="AR346">
        <f t="shared" si="46"/>
        <v>0</v>
      </c>
      <c r="AS346">
        <f t="shared" si="48"/>
        <v>0</v>
      </c>
      <c r="AT346"/>
      <c r="AU346"/>
      <c r="AV346"/>
      <c r="AW346"/>
      <c r="AX346"/>
      <c r="AY346"/>
      <c r="AZ346"/>
      <c r="BA346"/>
      <c r="BB346"/>
      <c r="BC346"/>
      <c r="BD346"/>
      <c r="BE346"/>
    </row>
    <row r="347" spans="2:57" ht="27" customHeight="1" x14ac:dyDescent="0.2">
      <c r="B347" s="86">
        <v>34</v>
      </c>
      <c r="C347" s="241" t="s">
        <v>96</v>
      </c>
      <c r="D347" s="241" t="s">
        <v>97</v>
      </c>
      <c r="E347" s="236">
        <v>72</v>
      </c>
      <c r="F347" s="237">
        <v>38.036000000000001</v>
      </c>
      <c r="G347" s="244">
        <v>50.3</v>
      </c>
      <c r="H347" s="245">
        <v>4.0830000000000002</v>
      </c>
      <c r="I347" s="244">
        <v>70.89</v>
      </c>
      <c r="J347" s="363">
        <v>35.204000000000001</v>
      </c>
      <c r="K347" s="240" t="s">
        <v>133</v>
      </c>
      <c r="L347" s="288"/>
      <c r="M347" s="209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 s="101"/>
      <c r="AQ347" s="254">
        <f t="shared" si="47"/>
        <v>269</v>
      </c>
      <c r="AR347">
        <f>IF(AK31="tad","tad",AK31)</f>
        <v>0</v>
      </c>
      <c r="AS347">
        <f t="shared" si="48"/>
        <v>0</v>
      </c>
      <c r="AT347"/>
      <c r="AU347"/>
      <c r="AV347"/>
      <c r="AW347"/>
      <c r="AX347"/>
      <c r="AY347"/>
      <c r="AZ347"/>
      <c r="BA347"/>
      <c r="BB347"/>
      <c r="BC347"/>
      <c r="BD347"/>
      <c r="BE347"/>
    </row>
    <row r="348" spans="2:57" ht="27" customHeight="1" x14ac:dyDescent="0.2">
      <c r="B348" s="86">
        <f t="shared" si="45"/>
        <v>35</v>
      </c>
      <c r="C348" s="241" t="s">
        <v>98</v>
      </c>
      <c r="D348" s="241" t="s">
        <v>97</v>
      </c>
      <c r="E348" s="236">
        <v>185</v>
      </c>
      <c r="F348" s="237">
        <v>388.72199999999998</v>
      </c>
      <c r="G348" s="244">
        <v>166</v>
      </c>
      <c r="H348" s="245">
        <v>208.49199999999999</v>
      </c>
      <c r="I348" s="244">
        <v>177.79</v>
      </c>
      <c r="J348" s="363">
        <v>316.072</v>
      </c>
      <c r="K348" s="240" t="s">
        <v>133</v>
      </c>
      <c r="L348" s="288"/>
      <c r="M348" s="209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 s="101"/>
      <c r="AQ348" s="254">
        <f t="shared" si="47"/>
        <v>270</v>
      </c>
      <c r="AR348">
        <f>IF(AK32="tad","tad",AK32)</f>
        <v>0</v>
      </c>
      <c r="AS348">
        <f t="shared" si="48"/>
        <v>0</v>
      </c>
      <c r="AT348"/>
      <c r="AU348"/>
      <c r="AV348"/>
      <c r="AW348"/>
      <c r="AX348"/>
      <c r="AY348"/>
      <c r="AZ348"/>
      <c r="BA348"/>
      <c r="BB348"/>
      <c r="BC348"/>
      <c r="BD348"/>
      <c r="BE348"/>
    </row>
    <row r="349" spans="2:57" ht="27" customHeight="1" x14ac:dyDescent="0.2">
      <c r="B349" s="86">
        <v>38</v>
      </c>
      <c r="C349" s="241" t="s">
        <v>100</v>
      </c>
      <c r="D349" s="241" t="s">
        <v>101</v>
      </c>
      <c r="E349" s="236">
        <v>231</v>
      </c>
      <c r="F349" s="237">
        <v>30.48</v>
      </c>
      <c r="G349" s="244">
        <v>228.1</v>
      </c>
      <c r="H349" s="245">
        <v>5.9</v>
      </c>
      <c r="I349" s="244">
        <v>230.14</v>
      </c>
      <c r="J349" s="397">
        <v>13.159000000000001</v>
      </c>
      <c r="K349" s="240" t="s">
        <v>133</v>
      </c>
      <c r="L349" s="303"/>
      <c r="M349" s="161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 s="101"/>
      <c r="AQ349" s="254">
        <f t="shared" si="47"/>
        <v>271</v>
      </c>
      <c r="AR349">
        <f>IF(AK33="tad","tad",AK33)</f>
        <v>0</v>
      </c>
      <c r="AS349">
        <f t="shared" si="48"/>
        <v>0</v>
      </c>
      <c r="AT349"/>
      <c r="AU349"/>
      <c r="AV349"/>
      <c r="AW349"/>
      <c r="AX349"/>
      <c r="AY349"/>
      <c r="AZ349"/>
      <c r="BA349"/>
      <c r="BB349"/>
      <c r="BC349"/>
      <c r="BD349"/>
      <c r="BE349"/>
    </row>
    <row r="350" spans="2:57" ht="27" customHeight="1" x14ac:dyDescent="0.2">
      <c r="B350" s="78">
        <v>39</v>
      </c>
      <c r="C350" s="235" t="s">
        <v>109</v>
      </c>
      <c r="D350" s="235" t="s">
        <v>40</v>
      </c>
      <c r="E350" s="242">
        <v>149.30000000000001</v>
      </c>
      <c r="F350" s="243">
        <v>17.670000000000002</v>
      </c>
      <c r="G350" s="242">
        <v>149.30000000000001</v>
      </c>
      <c r="H350" s="243">
        <v>17.670000000000002</v>
      </c>
      <c r="I350" s="242">
        <v>149.339</v>
      </c>
      <c r="J350" s="270">
        <v>10.96</v>
      </c>
      <c r="K350" s="398" t="s">
        <v>110</v>
      </c>
      <c r="L350" s="288"/>
      <c r="M350" s="209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 s="101"/>
      <c r="AQ350" s="254">
        <f t="shared" si="47"/>
        <v>272</v>
      </c>
      <c r="AR350">
        <f t="shared" si="46"/>
        <v>0</v>
      </c>
      <c r="AS350">
        <f t="shared" si="48"/>
        <v>0</v>
      </c>
      <c r="AT350"/>
      <c r="AU350"/>
      <c r="AV350"/>
      <c r="AW350"/>
      <c r="AX350"/>
      <c r="AY350"/>
      <c r="AZ350"/>
      <c r="BA350"/>
      <c r="BB350"/>
      <c r="BC350"/>
      <c r="BD350"/>
      <c r="BE350"/>
    </row>
    <row r="351" spans="2:57" ht="27" customHeight="1" x14ac:dyDescent="0.25">
      <c r="B351" s="86">
        <f>+B350+1</f>
        <v>40</v>
      </c>
      <c r="C351" s="241" t="s">
        <v>111</v>
      </c>
      <c r="D351" s="241" t="s">
        <v>54</v>
      </c>
      <c r="E351" s="236">
        <v>39</v>
      </c>
      <c r="F351" s="237">
        <v>0.47399999999999998</v>
      </c>
      <c r="G351" s="236">
        <v>39</v>
      </c>
      <c r="H351" s="237">
        <v>0.47</v>
      </c>
      <c r="I351" s="307">
        <v>38.700000000000003</v>
      </c>
      <c r="J351" s="399">
        <v>0.439</v>
      </c>
      <c r="K351" s="398" t="s">
        <v>99</v>
      </c>
      <c r="L351" s="288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 s="101"/>
      <c r="AQ351" s="254">
        <f t="shared" si="47"/>
        <v>273</v>
      </c>
      <c r="AR351">
        <f t="shared" si="46"/>
        <v>0</v>
      </c>
      <c r="AS351">
        <f t="shared" si="48"/>
        <v>0</v>
      </c>
      <c r="AT351"/>
      <c r="AU351"/>
      <c r="AV351"/>
      <c r="AW351"/>
      <c r="AX351"/>
      <c r="AY351"/>
      <c r="AZ351"/>
      <c r="BA351"/>
      <c r="BB351"/>
      <c r="BC351"/>
      <c r="BD351"/>
      <c r="BE351"/>
    </row>
    <row r="352" spans="2:57" ht="27" customHeight="1" thickBot="1" x14ac:dyDescent="0.3">
      <c r="B352" s="173">
        <v>41</v>
      </c>
      <c r="C352" s="274" t="s">
        <v>113</v>
      </c>
      <c r="D352" s="274" t="s">
        <v>54</v>
      </c>
      <c r="E352" s="275">
        <v>70</v>
      </c>
      <c r="F352" s="276">
        <v>0.81699999999999995</v>
      </c>
      <c r="G352" s="275">
        <v>70</v>
      </c>
      <c r="H352" s="276">
        <v>0.82</v>
      </c>
      <c r="I352" s="307">
        <v>69.95</v>
      </c>
      <c r="J352" s="399">
        <v>0.68700000000000006</v>
      </c>
      <c r="K352" s="316"/>
      <c r="L352" s="400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 s="101"/>
      <c r="AQ352" s="254">
        <f t="shared" si="47"/>
        <v>274</v>
      </c>
      <c r="AR352">
        <f t="shared" si="46"/>
        <v>0</v>
      </c>
      <c r="AS352">
        <f t="shared" si="48"/>
        <v>0</v>
      </c>
      <c r="AT352"/>
      <c r="AU352"/>
      <c r="AV352"/>
      <c r="AW352"/>
      <c r="AX352"/>
      <c r="AY352"/>
      <c r="AZ352"/>
      <c r="BA352"/>
      <c r="BB352"/>
      <c r="BC352"/>
      <c r="BD352"/>
      <c r="BE352"/>
    </row>
    <row r="353" spans="2:57" ht="27" customHeight="1" thickBot="1" x14ac:dyDescent="0.25">
      <c r="B353" s="180"/>
      <c r="C353" s="233" t="s">
        <v>115</v>
      </c>
      <c r="D353" s="233"/>
      <c r="E353" s="278"/>
      <c r="F353" s="279">
        <f>SUM(F312:F352)</f>
        <v>1813.882478</v>
      </c>
      <c r="G353" s="278"/>
      <c r="H353" s="279">
        <f>SUM(H315:H352)</f>
        <v>846.15100000000018</v>
      </c>
      <c r="I353" s="278"/>
      <c r="J353" s="280">
        <f>SUM(J312:J352)</f>
        <v>1253.2985736117259</v>
      </c>
      <c r="K353" s="281"/>
      <c r="L353" s="288"/>
      <c r="M353" s="209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 s="101"/>
      <c r="AQ353" s="254">
        <f t="shared" si="47"/>
        <v>275</v>
      </c>
      <c r="AR353">
        <f t="shared" ref="AR353:AR383" si="49">IF(AL7="tad","tad",AL7)</f>
        <v>0</v>
      </c>
      <c r="AS353">
        <f t="shared" si="48"/>
        <v>0</v>
      </c>
      <c r="AT353"/>
      <c r="AU353"/>
      <c r="AV353"/>
      <c r="AW353"/>
      <c r="AX353"/>
      <c r="AY353"/>
      <c r="AZ353"/>
      <c r="BA353"/>
      <c r="BB353"/>
      <c r="BC353"/>
      <c r="BD353"/>
      <c r="BE353"/>
    </row>
    <row r="354" spans="2:57" ht="27" customHeight="1" thickBot="1" x14ac:dyDescent="0.25">
      <c r="B354" s="188" t="s">
        <v>117</v>
      </c>
      <c r="C354" s="215" t="s">
        <v>118</v>
      </c>
      <c r="D354" s="215"/>
      <c r="E354" s="282"/>
      <c r="F354" s="283"/>
      <c r="G354" s="284"/>
      <c r="H354" s="285">
        <v>1</v>
      </c>
      <c r="I354" s="282"/>
      <c r="J354" s="286">
        <f>IFERROR(+J353/H353,0)</f>
        <v>1.4811760236786646</v>
      </c>
      <c r="K354" s="287"/>
      <c r="L354" s="288"/>
      <c r="M354" s="209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 s="101"/>
      <c r="AQ354" s="254">
        <f t="shared" si="47"/>
        <v>276</v>
      </c>
      <c r="AR354">
        <f t="shared" si="49"/>
        <v>0</v>
      </c>
      <c r="AS354">
        <f t="shared" si="48"/>
        <v>0</v>
      </c>
      <c r="AT354"/>
      <c r="AU354"/>
      <c r="AV354"/>
      <c r="AW354"/>
      <c r="AX354"/>
      <c r="AY354"/>
      <c r="AZ354"/>
      <c r="BA354"/>
      <c r="BB354"/>
      <c r="BC354"/>
      <c r="BD354"/>
      <c r="BE354"/>
    </row>
    <row r="355" spans="2:57" ht="27" customHeight="1" thickBot="1" x14ac:dyDescent="0.25">
      <c r="B355" s="197"/>
      <c r="C355" s="289" t="s">
        <v>119</v>
      </c>
      <c r="D355" s="290"/>
      <c r="E355" s="401">
        <v>1736.79</v>
      </c>
      <c r="F355" s="292">
        <v>1</v>
      </c>
      <c r="G355" s="293" t="s">
        <v>117</v>
      </c>
      <c r="H355" s="292">
        <f>+H353/F353*100%</f>
        <v>0.46648612038690201</v>
      </c>
      <c r="I355" s="294"/>
      <c r="J355" s="295">
        <f>+J353/F353</f>
        <v>0.6909480568959584</v>
      </c>
      <c r="K355" s="296"/>
      <c r="L355" s="288"/>
      <c r="M355" s="209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 s="101"/>
      <c r="AQ355" s="254">
        <f t="shared" si="47"/>
        <v>277</v>
      </c>
      <c r="AR355">
        <f t="shared" si="49"/>
        <v>0</v>
      </c>
      <c r="AS355">
        <f t="shared" si="48"/>
        <v>0</v>
      </c>
      <c r="AT355"/>
      <c r="AU355"/>
      <c r="AV355"/>
      <c r="AW355"/>
      <c r="AX355"/>
      <c r="AY355"/>
      <c r="AZ355"/>
      <c r="BA355"/>
      <c r="BB355"/>
      <c r="BC355"/>
      <c r="BD355"/>
      <c r="BE355"/>
    </row>
    <row r="356" spans="2:57" ht="27" customHeight="1" thickBot="1" x14ac:dyDescent="0.25">
      <c r="B356" s="197"/>
      <c r="C356" s="289" t="s">
        <v>120</v>
      </c>
      <c r="D356" s="290"/>
      <c r="E356" s="297">
        <f>F353-E355</f>
        <v>77.092478000000028</v>
      </c>
      <c r="F356" s="298"/>
      <c r="G356" s="207"/>
      <c r="H356" s="298"/>
      <c r="I356" s="104"/>
      <c r="J356" s="298"/>
      <c r="K356" s="299"/>
      <c r="L356" s="299"/>
      <c r="M356" s="209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 s="101"/>
      <c r="AQ356" s="254">
        <f t="shared" si="47"/>
        <v>278</v>
      </c>
      <c r="AR356">
        <f t="shared" si="49"/>
        <v>0</v>
      </c>
      <c r="AS356">
        <f t="shared" si="48"/>
        <v>0</v>
      </c>
      <c r="AT356"/>
      <c r="AU356"/>
      <c r="AV356"/>
      <c r="AW356"/>
      <c r="AX356"/>
      <c r="AY356"/>
      <c r="AZ356"/>
      <c r="BA356"/>
      <c r="BB356"/>
      <c r="BC356"/>
      <c r="BD356"/>
      <c r="BE356"/>
    </row>
    <row r="357" spans="2:57" ht="27" customHeight="1" x14ac:dyDescent="0.2">
      <c r="B357" s="402"/>
      <c r="C357" s="403"/>
      <c r="D357" s="403"/>
      <c r="E357" s="403"/>
      <c r="F357" s="403"/>
      <c r="G357" s="403"/>
      <c r="H357" s="403"/>
      <c r="I357" s="404"/>
      <c r="J357" s="404"/>
      <c r="K357" s="104"/>
      <c r="M357" s="209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 s="101"/>
      <c r="AQ357" s="254">
        <f t="shared" si="47"/>
        <v>279</v>
      </c>
      <c r="AR357">
        <f t="shared" si="49"/>
        <v>0</v>
      </c>
      <c r="AS357">
        <f t="shared" si="48"/>
        <v>0</v>
      </c>
      <c r="AT357"/>
      <c r="AU357"/>
      <c r="AV357"/>
      <c r="AW357"/>
      <c r="AX357"/>
      <c r="AY357"/>
      <c r="AZ357"/>
      <c r="BA357"/>
      <c r="BB357"/>
      <c r="BC357"/>
      <c r="BD357"/>
      <c r="BE357"/>
    </row>
    <row r="358" spans="2:57" ht="27" customHeight="1" x14ac:dyDescent="0.2">
      <c r="I358" s="104"/>
      <c r="J358" s="104"/>
      <c r="K358" s="104"/>
      <c r="M358" s="209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 s="101"/>
      <c r="AQ358" s="254">
        <f t="shared" si="47"/>
        <v>280</v>
      </c>
      <c r="AR358">
        <f t="shared" si="49"/>
        <v>0</v>
      </c>
      <c r="AS358">
        <f t="shared" si="48"/>
        <v>0</v>
      </c>
      <c r="AT358"/>
      <c r="AU358"/>
      <c r="AV358"/>
      <c r="AW358"/>
      <c r="AX358"/>
      <c r="AY358"/>
      <c r="AZ358"/>
      <c r="BA358"/>
      <c r="BB358"/>
      <c r="BC358"/>
      <c r="BD358"/>
      <c r="BE358"/>
    </row>
    <row r="359" spans="2:57" ht="27" customHeight="1" x14ac:dyDescent="0.2">
      <c r="I359" s="104"/>
      <c r="J359" s="104"/>
      <c r="K359" s="104"/>
      <c r="M359" s="20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 s="101"/>
      <c r="AQ359" s="254">
        <f t="shared" si="47"/>
        <v>281</v>
      </c>
      <c r="AR359">
        <f t="shared" si="49"/>
        <v>0</v>
      </c>
      <c r="AS359">
        <f t="shared" si="48"/>
        <v>0</v>
      </c>
      <c r="AT359"/>
      <c r="AU359"/>
      <c r="AV359"/>
      <c r="AW359"/>
      <c r="AX359"/>
      <c r="AY359"/>
      <c r="AZ359"/>
      <c r="BA359"/>
      <c r="BB359"/>
      <c r="BC359"/>
      <c r="BD359"/>
      <c r="BE359"/>
    </row>
    <row r="360" spans="2:57" ht="27" customHeight="1" x14ac:dyDescent="0.2">
      <c r="I360" s="104"/>
      <c r="J360" s="104"/>
      <c r="K360" s="104"/>
      <c r="M360" s="209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 s="101"/>
      <c r="AQ360" s="254">
        <f t="shared" si="47"/>
        <v>282</v>
      </c>
      <c r="AR360">
        <f t="shared" si="49"/>
        <v>0</v>
      </c>
      <c r="AS360">
        <f t="shared" si="48"/>
        <v>0</v>
      </c>
      <c r="AT360"/>
      <c r="AU360"/>
      <c r="AV360"/>
      <c r="AW360"/>
      <c r="AX360"/>
      <c r="AY360"/>
      <c r="AZ360"/>
      <c r="BA360"/>
      <c r="BB360"/>
      <c r="BC360"/>
      <c r="BD360"/>
      <c r="BE360"/>
    </row>
    <row r="361" spans="2:57" ht="27" customHeight="1" x14ac:dyDescent="0.2">
      <c r="I361" s="104"/>
      <c r="J361" s="104"/>
      <c r="K361" s="104"/>
      <c r="M361" s="209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 s="101"/>
      <c r="AQ361" s="254">
        <f t="shared" si="47"/>
        <v>283</v>
      </c>
      <c r="AR361">
        <f t="shared" si="49"/>
        <v>0</v>
      </c>
      <c r="AS361">
        <f t="shared" si="48"/>
        <v>0</v>
      </c>
      <c r="AT361"/>
      <c r="AU361"/>
      <c r="AV361"/>
      <c r="AW361"/>
      <c r="AX361"/>
      <c r="AY361"/>
      <c r="AZ361"/>
      <c r="BA361"/>
      <c r="BB361"/>
      <c r="BC361"/>
      <c r="BD361"/>
      <c r="BE361"/>
    </row>
    <row r="362" spans="2:57" ht="27" customHeight="1" x14ac:dyDescent="0.2">
      <c r="I362" s="104"/>
      <c r="J362" s="104"/>
      <c r="K362" s="104"/>
      <c r="M362" s="209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 s="101"/>
      <c r="AQ362" s="254">
        <f t="shared" si="47"/>
        <v>284</v>
      </c>
      <c r="AR362">
        <f t="shared" si="49"/>
        <v>0</v>
      </c>
      <c r="AS362">
        <f t="shared" si="48"/>
        <v>0</v>
      </c>
      <c r="AT362"/>
      <c r="AU362"/>
      <c r="AV362"/>
      <c r="AW362"/>
      <c r="AX362"/>
      <c r="AY362"/>
      <c r="AZ362"/>
      <c r="BA362"/>
      <c r="BB362"/>
      <c r="BC362"/>
      <c r="BD362"/>
      <c r="BE362"/>
    </row>
    <row r="363" spans="2:57" ht="27" customHeight="1" x14ac:dyDescent="0.2">
      <c r="I363" s="104"/>
      <c r="J363" s="104"/>
      <c r="K363" s="104"/>
      <c r="M363" s="209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 s="101"/>
      <c r="AQ363" s="254">
        <f t="shared" si="47"/>
        <v>285</v>
      </c>
      <c r="AR363">
        <f t="shared" si="49"/>
        <v>0</v>
      </c>
      <c r="AS363">
        <f t="shared" si="48"/>
        <v>0</v>
      </c>
      <c r="AT363"/>
      <c r="AU363"/>
      <c r="AV363"/>
      <c r="AW363"/>
      <c r="AX363"/>
      <c r="AY363"/>
      <c r="AZ363"/>
      <c r="BA363"/>
      <c r="BB363"/>
      <c r="BC363"/>
      <c r="BD363"/>
      <c r="BE363"/>
    </row>
    <row r="364" spans="2:57" ht="27" customHeight="1" x14ac:dyDescent="0.2">
      <c r="I364" s="104"/>
      <c r="J364" s="104"/>
      <c r="K364" s="404"/>
      <c r="L364" s="403"/>
      <c r="M364" s="405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 s="101"/>
      <c r="AQ364" s="254">
        <f t="shared" si="47"/>
        <v>286</v>
      </c>
      <c r="AR364">
        <f t="shared" si="49"/>
        <v>0</v>
      </c>
      <c r="AS364">
        <f t="shared" si="48"/>
        <v>0</v>
      </c>
      <c r="AT364"/>
      <c r="AU364"/>
      <c r="AV364"/>
      <c r="AW364"/>
      <c r="AX364"/>
      <c r="AY364"/>
      <c r="AZ364"/>
      <c r="BA364"/>
      <c r="BB364"/>
      <c r="BC364"/>
      <c r="BD364"/>
      <c r="BE364"/>
    </row>
    <row r="365" spans="2:57" ht="27" customHeight="1" x14ac:dyDescent="0.2">
      <c r="I365" s="104"/>
      <c r="J365" s="104"/>
      <c r="K365" s="404"/>
      <c r="L365" s="403"/>
      <c r="M365" s="40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 s="101"/>
      <c r="AQ365" s="254">
        <f t="shared" si="47"/>
        <v>287</v>
      </c>
      <c r="AR365">
        <f t="shared" si="49"/>
        <v>0</v>
      </c>
      <c r="AS365">
        <f t="shared" si="48"/>
        <v>0</v>
      </c>
      <c r="AT365"/>
      <c r="AU365"/>
      <c r="AV365"/>
      <c r="AW365"/>
      <c r="AX365"/>
      <c r="AY365"/>
      <c r="AZ365"/>
      <c r="BA365"/>
      <c r="BB365"/>
      <c r="BC365"/>
      <c r="BD365"/>
      <c r="BE365"/>
    </row>
    <row r="366" spans="2:57" ht="27" customHeight="1" x14ac:dyDescent="0.2">
      <c r="I366" s="104"/>
      <c r="J366" s="104"/>
      <c r="K366" s="404"/>
      <c r="L366" s="403"/>
      <c r="M366" s="405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 s="101"/>
      <c r="AQ366" s="254">
        <f t="shared" si="47"/>
        <v>288</v>
      </c>
      <c r="AR366">
        <f t="shared" si="49"/>
        <v>0</v>
      </c>
      <c r="AS366">
        <f t="shared" si="48"/>
        <v>0</v>
      </c>
      <c r="AT366"/>
      <c r="AU366"/>
      <c r="AV366"/>
      <c r="AW366"/>
      <c r="AX366"/>
      <c r="AY366"/>
      <c r="AZ366"/>
      <c r="BA366"/>
      <c r="BB366"/>
      <c r="BC366"/>
      <c r="BD366"/>
      <c r="BE366"/>
    </row>
    <row r="367" spans="2:57" ht="27" customHeight="1" x14ac:dyDescent="0.2">
      <c r="I367" s="104"/>
      <c r="J367" s="104"/>
      <c r="K367" s="404"/>
      <c r="L367" s="403"/>
      <c r="M367" s="405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 s="101"/>
      <c r="AQ367" s="254">
        <f t="shared" si="47"/>
        <v>289</v>
      </c>
      <c r="AR367">
        <f t="shared" si="49"/>
        <v>0</v>
      </c>
      <c r="AS367">
        <f t="shared" si="48"/>
        <v>0</v>
      </c>
      <c r="AT367"/>
      <c r="AU367"/>
      <c r="AV367"/>
      <c r="AW367"/>
      <c r="AX367"/>
      <c r="AY367"/>
      <c r="AZ367"/>
      <c r="BA367"/>
      <c r="BB367"/>
      <c r="BC367"/>
      <c r="BD367"/>
      <c r="BE367"/>
    </row>
    <row r="368" spans="2:57" ht="27" customHeight="1" x14ac:dyDescent="0.2">
      <c r="I368" s="104"/>
      <c r="J368" s="104"/>
      <c r="K368" s="104"/>
      <c r="M368" s="209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 s="101"/>
      <c r="AQ368" s="254">
        <f t="shared" si="47"/>
        <v>290</v>
      </c>
      <c r="AR368">
        <f t="shared" si="49"/>
        <v>0</v>
      </c>
      <c r="AS368">
        <f t="shared" si="48"/>
        <v>0</v>
      </c>
      <c r="AT368"/>
      <c r="AU368"/>
      <c r="AV368"/>
      <c r="AW368"/>
      <c r="AX368"/>
      <c r="AY368"/>
      <c r="AZ368"/>
      <c r="BA368"/>
      <c r="BB368"/>
      <c r="BC368"/>
      <c r="BD368"/>
      <c r="BE368"/>
    </row>
    <row r="369" spans="9:57" ht="27" customHeight="1" x14ac:dyDescent="0.2">
      <c r="I369" s="104"/>
      <c r="J369" s="104"/>
      <c r="K369" s="104"/>
      <c r="M369" s="20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 s="101"/>
      <c r="AQ369" s="254">
        <f t="shared" si="47"/>
        <v>291</v>
      </c>
      <c r="AR369">
        <f t="shared" si="49"/>
        <v>0</v>
      </c>
      <c r="AS369">
        <f t="shared" si="48"/>
        <v>0</v>
      </c>
      <c r="AT369"/>
      <c r="AU369"/>
      <c r="AV369"/>
      <c r="AW369"/>
      <c r="AX369"/>
      <c r="AY369"/>
      <c r="AZ369"/>
      <c r="BA369"/>
      <c r="BB369"/>
      <c r="BC369"/>
      <c r="BD369"/>
      <c r="BE369"/>
    </row>
    <row r="370" spans="9:57" ht="27" customHeight="1" x14ac:dyDescent="0.2">
      <c r="I370" s="104"/>
      <c r="J370" s="104"/>
      <c r="K370" s="104"/>
      <c r="M370" s="209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 s="101"/>
      <c r="AQ370" s="254">
        <f t="shared" si="47"/>
        <v>292</v>
      </c>
      <c r="AR370">
        <f t="shared" si="49"/>
        <v>0</v>
      </c>
      <c r="AS370">
        <f t="shared" si="48"/>
        <v>0</v>
      </c>
      <c r="AT370"/>
      <c r="AU370"/>
      <c r="AV370"/>
      <c r="AW370"/>
      <c r="AX370"/>
      <c r="AY370"/>
      <c r="AZ370"/>
      <c r="BA370"/>
      <c r="BB370"/>
      <c r="BC370"/>
      <c r="BD370"/>
      <c r="BE370"/>
    </row>
    <row r="371" spans="9:57" ht="27" customHeight="1" x14ac:dyDescent="0.2">
      <c r="I371" s="104"/>
      <c r="J371" s="104"/>
      <c r="K371" s="104"/>
      <c r="M371" s="209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 s="101"/>
      <c r="AQ371" s="254">
        <f t="shared" si="47"/>
        <v>293</v>
      </c>
      <c r="AR371">
        <f t="shared" si="49"/>
        <v>0</v>
      </c>
      <c r="AS371">
        <f t="shared" si="48"/>
        <v>0</v>
      </c>
      <c r="AT371"/>
      <c r="AU371"/>
      <c r="AV371"/>
      <c r="AW371"/>
      <c r="AX371"/>
      <c r="AY371"/>
      <c r="AZ371"/>
      <c r="BA371"/>
      <c r="BB371"/>
      <c r="BC371"/>
      <c r="BD371"/>
      <c r="BE371"/>
    </row>
    <row r="372" spans="9:57" ht="27" customHeight="1" x14ac:dyDescent="0.2">
      <c r="I372" s="104"/>
      <c r="J372" s="104"/>
      <c r="K372" s="104"/>
      <c r="M372" s="209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 s="101"/>
      <c r="AQ372" s="254">
        <f t="shared" si="47"/>
        <v>294</v>
      </c>
      <c r="AR372">
        <f t="shared" si="49"/>
        <v>0</v>
      </c>
      <c r="AS372">
        <f t="shared" si="48"/>
        <v>0</v>
      </c>
      <c r="AT372"/>
      <c r="AU372"/>
      <c r="AV372"/>
      <c r="AW372"/>
      <c r="AX372"/>
      <c r="AY372"/>
      <c r="AZ372"/>
      <c r="BA372"/>
      <c r="BB372"/>
      <c r="BC372"/>
      <c r="BD372"/>
      <c r="BE372"/>
    </row>
    <row r="373" spans="9:57" ht="27" customHeight="1" x14ac:dyDescent="0.2">
      <c r="J373" s="104"/>
      <c r="K373" s="104"/>
      <c r="M373" s="209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 s="101"/>
      <c r="AQ373" s="254">
        <f t="shared" si="47"/>
        <v>295</v>
      </c>
      <c r="AR373">
        <f t="shared" si="49"/>
        <v>0</v>
      </c>
      <c r="AS373">
        <f t="shared" si="48"/>
        <v>0</v>
      </c>
      <c r="AT373"/>
      <c r="AU373"/>
      <c r="AV373"/>
      <c r="AW373"/>
      <c r="AX373"/>
      <c r="AY373"/>
      <c r="AZ373"/>
      <c r="BA373"/>
      <c r="BB373"/>
      <c r="BC373"/>
      <c r="BD373"/>
      <c r="BE373"/>
    </row>
    <row r="374" spans="9:57" ht="27" customHeight="1" x14ac:dyDescent="0.2">
      <c r="J374" s="104"/>
      <c r="K374" s="104"/>
      <c r="M374" s="209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 s="101"/>
      <c r="AQ374" s="254">
        <f t="shared" si="47"/>
        <v>296</v>
      </c>
      <c r="AR374">
        <f t="shared" si="49"/>
        <v>0</v>
      </c>
      <c r="AS374">
        <f t="shared" si="48"/>
        <v>0</v>
      </c>
      <c r="AT374"/>
      <c r="AU374"/>
      <c r="AV374"/>
      <c r="AW374"/>
      <c r="AX374"/>
      <c r="AY374"/>
      <c r="AZ374"/>
      <c r="BA374"/>
      <c r="BB374"/>
      <c r="BC374"/>
      <c r="BD374"/>
      <c r="BE374"/>
    </row>
    <row r="375" spans="9:57" ht="27" customHeight="1" x14ac:dyDescent="0.2">
      <c r="J375" s="104"/>
      <c r="K375" s="104"/>
      <c r="M375" s="209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 s="101"/>
      <c r="AQ375" s="254">
        <f t="shared" si="47"/>
        <v>297</v>
      </c>
      <c r="AR375">
        <f t="shared" si="49"/>
        <v>0</v>
      </c>
      <c r="AS375">
        <f t="shared" si="48"/>
        <v>0</v>
      </c>
      <c r="AT375"/>
      <c r="AU375"/>
      <c r="AV375"/>
      <c r="AW375"/>
      <c r="AX375"/>
      <c r="AY375"/>
      <c r="AZ375"/>
      <c r="BA375"/>
      <c r="BB375"/>
      <c r="BC375"/>
      <c r="BD375"/>
      <c r="BE375"/>
    </row>
    <row r="376" spans="9:57" ht="27" customHeight="1" x14ac:dyDescent="0.2">
      <c r="J376" s="104"/>
      <c r="K376" s="104"/>
      <c r="M376" s="209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 s="101"/>
      <c r="AQ376" s="254">
        <f t="shared" si="47"/>
        <v>298</v>
      </c>
      <c r="AR376">
        <f t="shared" si="49"/>
        <v>0</v>
      </c>
      <c r="AS376">
        <f t="shared" si="48"/>
        <v>0</v>
      </c>
      <c r="AT376"/>
      <c r="AU376"/>
      <c r="AV376"/>
      <c r="AW376"/>
      <c r="AX376"/>
      <c r="AY376"/>
      <c r="AZ376"/>
      <c r="BA376"/>
      <c r="BB376"/>
      <c r="BC376"/>
      <c r="BD376"/>
      <c r="BE376"/>
    </row>
    <row r="377" spans="9:57" ht="27" customHeight="1" x14ac:dyDescent="0.2">
      <c r="J377" s="104"/>
      <c r="K377" s="104"/>
      <c r="M377" s="209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 s="101"/>
      <c r="AQ377" s="254">
        <f t="shared" si="47"/>
        <v>299</v>
      </c>
      <c r="AR377">
        <f t="shared" si="49"/>
        <v>0</v>
      </c>
      <c r="AS377">
        <f t="shared" si="48"/>
        <v>0</v>
      </c>
      <c r="AT377"/>
      <c r="AU377"/>
      <c r="AV377"/>
      <c r="AW377"/>
      <c r="AX377"/>
      <c r="AY377"/>
      <c r="AZ377"/>
      <c r="BA377"/>
      <c r="BB377"/>
      <c r="BC377"/>
      <c r="BD377"/>
      <c r="BE377"/>
    </row>
    <row r="378" spans="9:57" ht="27" customHeight="1" x14ac:dyDescent="0.2">
      <c r="J378" s="104"/>
      <c r="K378" s="104"/>
      <c r="M378" s="209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 s="101"/>
      <c r="AQ378" s="254">
        <f t="shared" si="47"/>
        <v>300</v>
      </c>
      <c r="AR378">
        <f t="shared" si="49"/>
        <v>0</v>
      </c>
      <c r="AS378">
        <f t="shared" si="48"/>
        <v>0</v>
      </c>
      <c r="AT378"/>
      <c r="AU378"/>
      <c r="AV378"/>
      <c r="AW378"/>
      <c r="AX378"/>
      <c r="AY378"/>
      <c r="AZ378"/>
      <c r="BA378"/>
      <c r="BB378"/>
      <c r="BC378"/>
      <c r="BD378"/>
      <c r="BE378"/>
    </row>
    <row r="379" spans="9:57" ht="27" customHeight="1" x14ac:dyDescent="0.2">
      <c r="J379" s="104"/>
      <c r="K379" s="104"/>
      <c r="M379" s="20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 s="101"/>
      <c r="AQ379" s="254">
        <f t="shared" si="47"/>
        <v>301</v>
      </c>
      <c r="AR379">
        <f t="shared" si="49"/>
        <v>0</v>
      </c>
      <c r="AS379">
        <f t="shared" si="48"/>
        <v>0</v>
      </c>
      <c r="AT379"/>
      <c r="AU379"/>
      <c r="AV379"/>
      <c r="AW379"/>
      <c r="AX379"/>
      <c r="AY379"/>
      <c r="AZ379"/>
      <c r="BA379"/>
      <c r="BB379"/>
      <c r="BC379"/>
      <c r="BD379"/>
      <c r="BE379"/>
    </row>
    <row r="380" spans="9:57" ht="27" customHeight="1" x14ac:dyDescent="0.2">
      <c r="J380" s="104"/>
      <c r="K380" s="104"/>
      <c r="M380" s="209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 s="101"/>
      <c r="AQ380" s="254">
        <f t="shared" si="47"/>
        <v>302</v>
      </c>
      <c r="AR380">
        <f t="shared" si="49"/>
        <v>0</v>
      </c>
      <c r="AS380">
        <f t="shared" si="48"/>
        <v>0</v>
      </c>
      <c r="AT380"/>
      <c r="AU380"/>
      <c r="AV380"/>
      <c r="AW380"/>
      <c r="AX380"/>
      <c r="AY380"/>
      <c r="AZ380"/>
      <c r="BA380"/>
      <c r="BB380"/>
      <c r="BC380"/>
      <c r="BD380"/>
      <c r="BE380"/>
    </row>
    <row r="381" spans="9:57" ht="27" customHeight="1" x14ac:dyDescent="0.2">
      <c r="J381" s="104"/>
      <c r="K381" s="104"/>
      <c r="M381" s="209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 s="101"/>
      <c r="AQ381" s="254">
        <f t="shared" si="47"/>
        <v>303</v>
      </c>
      <c r="AR381">
        <f t="shared" si="49"/>
        <v>0</v>
      </c>
      <c r="AS381">
        <f t="shared" si="48"/>
        <v>0</v>
      </c>
      <c r="AT381"/>
      <c r="AU381"/>
      <c r="AV381"/>
      <c r="AW381"/>
      <c r="AX381"/>
      <c r="AY381"/>
      <c r="AZ381"/>
      <c r="BA381"/>
      <c r="BB381"/>
      <c r="BC381"/>
      <c r="BD381"/>
      <c r="BE381"/>
    </row>
    <row r="382" spans="9:57" ht="27" customHeight="1" x14ac:dyDescent="0.2">
      <c r="J382" s="104"/>
      <c r="K382" s="104"/>
      <c r="M382" s="209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 s="101"/>
      <c r="AQ382" s="254">
        <f t="shared" si="47"/>
        <v>304</v>
      </c>
      <c r="AR382">
        <f t="shared" si="49"/>
        <v>0</v>
      </c>
      <c r="AS382">
        <f t="shared" si="48"/>
        <v>0</v>
      </c>
      <c r="AT382"/>
      <c r="AU382"/>
      <c r="AV382"/>
      <c r="AW382"/>
      <c r="AX382"/>
      <c r="AY382"/>
      <c r="AZ382"/>
      <c r="BA382"/>
      <c r="BB382"/>
      <c r="BC382"/>
      <c r="BD382"/>
      <c r="BE382"/>
    </row>
    <row r="383" spans="9:57" ht="27" customHeight="1" x14ac:dyDescent="0.2">
      <c r="J383" s="104"/>
      <c r="K383" s="104"/>
      <c r="M383" s="209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 s="101"/>
      <c r="AQ383" s="254">
        <f t="shared" si="47"/>
        <v>305</v>
      </c>
      <c r="AR383">
        <f t="shared" si="49"/>
        <v>0</v>
      </c>
      <c r="AS383">
        <f t="shared" si="48"/>
        <v>0</v>
      </c>
      <c r="AT383"/>
      <c r="AU383"/>
      <c r="AV383"/>
      <c r="AW383"/>
      <c r="AX383"/>
      <c r="AY383"/>
      <c r="AZ383"/>
      <c r="BA383"/>
      <c r="BB383"/>
      <c r="BC383"/>
      <c r="BD383"/>
      <c r="BE383"/>
    </row>
    <row r="384" spans="9:57" ht="27" customHeight="1" x14ac:dyDescent="0.2">
      <c r="J384" s="104"/>
      <c r="K384" s="104"/>
      <c r="M384" s="209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 s="101"/>
      <c r="AQ384" s="254">
        <f t="shared" si="47"/>
        <v>306</v>
      </c>
      <c r="AR384">
        <f t="shared" ref="AR384:AR413" si="50">IF(AM7="tad","tad",AM7)</f>
        <v>0</v>
      </c>
      <c r="AS384">
        <f t="shared" si="48"/>
        <v>0</v>
      </c>
      <c r="AT384"/>
      <c r="AU384"/>
      <c r="AV384"/>
      <c r="AW384"/>
      <c r="AX384"/>
      <c r="AY384"/>
      <c r="AZ384"/>
      <c r="BA384"/>
      <c r="BB384"/>
      <c r="BC384"/>
      <c r="BD384"/>
      <c r="BE384"/>
    </row>
    <row r="385" spans="10:57" ht="27" customHeight="1" x14ac:dyDescent="0.2">
      <c r="J385" s="104"/>
      <c r="K385" s="104"/>
      <c r="M385" s="209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 s="101"/>
      <c r="AQ385" s="254">
        <f t="shared" si="47"/>
        <v>307</v>
      </c>
      <c r="AR385">
        <f t="shared" si="50"/>
        <v>0</v>
      </c>
      <c r="AS385">
        <f t="shared" si="48"/>
        <v>0</v>
      </c>
      <c r="AT385"/>
      <c r="AU385"/>
      <c r="AV385"/>
      <c r="AW385"/>
      <c r="AX385"/>
      <c r="AY385"/>
      <c r="AZ385"/>
      <c r="BA385"/>
      <c r="BB385"/>
      <c r="BC385"/>
      <c r="BD385"/>
      <c r="BE385"/>
    </row>
    <row r="386" spans="10:57" ht="27" customHeight="1" x14ac:dyDescent="0.2">
      <c r="J386" s="104"/>
      <c r="K386" s="104"/>
      <c r="M386" s="209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 s="101"/>
      <c r="AQ386" s="254">
        <f t="shared" si="47"/>
        <v>308</v>
      </c>
      <c r="AR386">
        <f t="shared" si="50"/>
        <v>0</v>
      </c>
      <c r="AS386">
        <f t="shared" si="48"/>
        <v>0</v>
      </c>
      <c r="AT386"/>
      <c r="AU386"/>
      <c r="AV386"/>
      <c r="AW386"/>
      <c r="AX386"/>
      <c r="AY386"/>
      <c r="AZ386"/>
      <c r="BA386"/>
      <c r="BB386"/>
      <c r="BC386"/>
      <c r="BD386"/>
      <c r="BE386"/>
    </row>
    <row r="387" spans="10:57" ht="27" customHeight="1" x14ac:dyDescent="0.2">
      <c r="J387" s="104"/>
      <c r="K387" s="104"/>
      <c r="M387" s="209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 s="101"/>
      <c r="AQ387" s="254">
        <f t="shared" si="47"/>
        <v>309</v>
      </c>
      <c r="AR387">
        <f t="shared" si="50"/>
        <v>0</v>
      </c>
      <c r="AS387">
        <f t="shared" si="48"/>
        <v>0</v>
      </c>
      <c r="AT387"/>
      <c r="AU387"/>
      <c r="AV387"/>
      <c r="AW387"/>
      <c r="AX387"/>
      <c r="AY387"/>
      <c r="AZ387"/>
      <c r="BA387"/>
      <c r="BB387"/>
      <c r="BC387"/>
      <c r="BD387"/>
      <c r="BE387"/>
    </row>
    <row r="388" spans="10:57" ht="27" customHeight="1" x14ac:dyDescent="0.2">
      <c r="J388" s="104"/>
      <c r="K388" s="104"/>
      <c r="M388" s="209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 s="101"/>
      <c r="AQ388" s="254">
        <f t="shared" ref="AQ388:AQ443" si="51">AQ387+1</f>
        <v>310</v>
      </c>
      <c r="AR388">
        <f t="shared" si="50"/>
        <v>0</v>
      </c>
      <c r="AS388">
        <f t="shared" si="48"/>
        <v>0</v>
      </c>
      <c r="AT388"/>
      <c r="AU388"/>
      <c r="AV388"/>
      <c r="AW388"/>
      <c r="AX388"/>
      <c r="AY388"/>
      <c r="AZ388"/>
      <c r="BA388"/>
      <c r="BB388"/>
      <c r="BC388"/>
      <c r="BD388"/>
      <c r="BE388"/>
    </row>
    <row r="389" spans="10:57" ht="27" customHeight="1" x14ac:dyDescent="0.2">
      <c r="J389" s="104"/>
      <c r="K389" s="104"/>
      <c r="M389" s="20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 s="101"/>
      <c r="AQ389" s="254">
        <f t="shared" si="51"/>
        <v>311</v>
      </c>
      <c r="AR389">
        <f t="shared" si="50"/>
        <v>0</v>
      </c>
      <c r="AS389">
        <f t="shared" si="48"/>
        <v>0</v>
      </c>
      <c r="AT389"/>
      <c r="AU389"/>
      <c r="AV389"/>
      <c r="AW389"/>
      <c r="AX389"/>
      <c r="AY389"/>
      <c r="AZ389"/>
      <c r="BA389"/>
      <c r="BB389"/>
      <c r="BC389"/>
      <c r="BD389"/>
      <c r="BE389"/>
    </row>
    <row r="390" spans="10:57" ht="27" customHeight="1" x14ac:dyDescent="0.2">
      <c r="J390" s="104"/>
      <c r="K390" s="104"/>
      <c r="M390" s="209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 s="101"/>
      <c r="AQ390" s="254">
        <f t="shared" si="51"/>
        <v>312</v>
      </c>
      <c r="AR390">
        <f t="shared" si="50"/>
        <v>0</v>
      </c>
      <c r="AS390">
        <f t="shared" si="48"/>
        <v>0</v>
      </c>
      <c r="AT390"/>
      <c r="AU390"/>
      <c r="AV390"/>
      <c r="AW390"/>
      <c r="AX390"/>
      <c r="AY390"/>
      <c r="AZ390"/>
      <c r="BA390"/>
      <c r="BB390"/>
      <c r="BC390"/>
      <c r="BD390"/>
      <c r="BE390"/>
    </row>
    <row r="391" spans="10:57" ht="27" customHeight="1" x14ac:dyDescent="0.2">
      <c r="J391" s="104"/>
      <c r="K391" s="104"/>
      <c r="M391" s="209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 s="101"/>
      <c r="AQ391" s="254">
        <f t="shared" si="51"/>
        <v>313</v>
      </c>
      <c r="AR391">
        <f t="shared" si="50"/>
        <v>0</v>
      </c>
      <c r="AS391">
        <f t="shared" si="48"/>
        <v>0</v>
      </c>
      <c r="AT391"/>
      <c r="AU391"/>
      <c r="AV391"/>
      <c r="AW391"/>
      <c r="AX391"/>
      <c r="AY391"/>
      <c r="AZ391"/>
      <c r="BA391"/>
      <c r="BB391"/>
      <c r="BC391"/>
      <c r="BD391"/>
      <c r="BE391"/>
    </row>
    <row r="392" spans="10:57" ht="27" customHeight="1" x14ac:dyDescent="0.2">
      <c r="J392" s="104"/>
      <c r="K392" s="104"/>
      <c r="M392" s="209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 s="101"/>
      <c r="AQ392" s="254">
        <f t="shared" si="51"/>
        <v>314</v>
      </c>
      <c r="AR392">
        <f t="shared" si="50"/>
        <v>0</v>
      </c>
      <c r="AS392">
        <f t="shared" si="48"/>
        <v>0</v>
      </c>
      <c r="AT392"/>
      <c r="AU392"/>
      <c r="AV392"/>
      <c r="AW392"/>
      <c r="AX392"/>
      <c r="AY392"/>
      <c r="AZ392"/>
      <c r="BA392"/>
      <c r="BB392"/>
      <c r="BC392"/>
      <c r="BD392"/>
      <c r="BE392"/>
    </row>
    <row r="393" spans="10:57" ht="27" customHeight="1" x14ac:dyDescent="0.2">
      <c r="J393" s="104"/>
      <c r="K393" s="104"/>
      <c r="M393" s="209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 s="101"/>
      <c r="AQ393" s="254">
        <f t="shared" si="51"/>
        <v>315</v>
      </c>
      <c r="AR393">
        <f t="shared" si="50"/>
        <v>0</v>
      </c>
      <c r="AS393">
        <f t="shared" si="48"/>
        <v>0</v>
      </c>
      <c r="AT393"/>
      <c r="AU393"/>
      <c r="AV393"/>
      <c r="AW393"/>
      <c r="AX393"/>
      <c r="AY393"/>
      <c r="AZ393"/>
      <c r="BA393"/>
      <c r="BB393"/>
      <c r="BC393"/>
      <c r="BD393"/>
      <c r="BE393"/>
    </row>
    <row r="394" spans="10:57" ht="27" customHeight="1" x14ac:dyDescent="0.2">
      <c r="J394" s="104"/>
      <c r="K394" s="104"/>
      <c r="M394" s="209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 s="101"/>
      <c r="AQ394" s="254">
        <f t="shared" si="51"/>
        <v>316</v>
      </c>
      <c r="AR394">
        <f t="shared" si="50"/>
        <v>0</v>
      </c>
      <c r="AS394">
        <f t="shared" si="48"/>
        <v>0</v>
      </c>
      <c r="AT394"/>
      <c r="AU394"/>
      <c r="AV394"/>
      <c r="AW394"/>
      <c r="AX394"/>
      <c r="AY394"/>
      <c r="AZ394"/>
      <c r="BA394"/>
      <c r="BB394"/>
      <c r="BC394"/>
      <c r="BD394"/>
      <c r="BE394"/>
    </row>
    <row r="395" spans="10:57" ht="27" customHeight="1" x14ac:dyDescent="0.2">
      <c r="J395" s="104"/>
      <c r="K395" s="104"/>
      <c r="M395" s="209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 s="101"/>
      <c r="AQ395" s="254">
        <f t="shared" si="51"/>
        <v>317</v>
      </c>
      <c r="AR395">
        <f t="shared" si="50"/>
        <v>0</v>
      </c>
      <c r="AS395">
        <f t="shared" si="48"/>
        <v>0</v>
      </c>
      <c r="AT395"/>
      <c r="AU395"/>
      <c r="AV395"/>
      <c r="AW395"/>
      <c r="AX395"/>
      <c r="AY395"/>
      <c r="AZ395"/>
      <c r="BA395"/>
      <c r="BB395"/>
      <c r="BC395"/>
      <c r="BD395"/>
      <c r="BE395"/>
    </row>
    <row r="396" spans="10:57" ht="27" customHeight="1" x14ac:dyDescent="0.2">
      <c r="J396" s="104"/>
      <c r="K396" s="104"/>
      <c r="M396" s="209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 s="101"/>
      <c r="AQ396" s="254">
        <f t="shared" si="51"/>
        <v>318</v>
      </c>
      <c r="AR396">
        <f t="shared" si="50"/>
        <v>0</v>
      </c>
      <c r="AS396">
        <f t="shared" si="48"/>
        <v>0</v>
      </c>
      <c r="AT396"/>
      <c r="AU396"/>
      <c r="AV396"/>
      <c r="AW396"/>
      <c r="AX396"/>
      <c r="AY396"/>
      <c r="AZ396"/>
      <c r="BA396"/>
      <c r="BB396"/>
      <c r="BC396"/>
      <c r="BD396"/>
      <c r="BE396"/>
    </row>
    <row r="397" spans="10:57" ht="27" customHeight="1" x14ac:dyDescent="0.2">
      <c r="J397" s="104"/>
      <c r="K397" s="104"/>
      <c r="M397" s="209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 s="101"/>
      <c r="AQ397" s="254">
        <f t="shared" si="51"/>
        <v>319</v>
      </c>
      <c r="AR397">
        <f t="shared" si="50"/>
        <v>0</v>
      </c>
      <c r="AS397">
        <f t="shared" si="48"/>
        <v>0</v>
      </c>
      <c r="AT397"/>
      <c r="AU397"/>
      <c r="AV397"/>
      <c r="AW397"/>
      <c r="AX397"/>
      <c r="AY397"/>
      <c r="AZ397"/>
      <c r="BA397"/>
      <c r="BB397"/>
      <c r="BC397"/>
      <c r="BD397"/>
      <c r="BE397"/>
    </row>
    <row r="398" spans="10:57" ht="27" customHeight="1" x14ac:dyDescent="0.2">
      <c r="J398" s="104"/>
      <c r="K398" s="104"/>
      <c r="M398" s="209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 s="101"/>
      <c r="AQ398" s="254">
        <f t="shared" si="51"/>
        <v>320</v>
      </c>
      <c r="AR398">
        <f t="shared" si="50"/>
        <v>0</v>
      </c>
      <c r="AS398">
        <f t="shared" si="48"/>
        <v>0</v>
      </c>
      <c r="AT398"/>
      <c r="AU398"/>
      <c r="AV398"/>
      <c r="AW398"/>
      <c r="AX398"/>
      <c r="AY398"/>
      <c r="AZ398"/>
      <c r="BA398"/>
      <c r="BB398"/>
      <c r="BC398"/>
      <c r="BD398"/>
      <c r="BE398"/>
    </row>
    <row r="399" spans="10:57" ht="27" customHeight="1" x14ac:dyDescent="0.2">
      <c r="J399" s="104"/>
      <c r="K399" s="104"/>
      <c r="M399" s="20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 s="101"/>
      <c r="AQ399" s="254">
        <f t="shared" si="51"/>
        <v>321</v>
      </c>
      <c r="AR399">
        <f t="shared" si="50"/>
        <v>0</v>
      </c>
      <c r="AS399">
        <f t="shared" si="48"/>
        <v>0</v>
      </c>
      <c r="AT399"/>
      <c r="AU399"/>
      <c r="AV399"/>
      <c r="AW399"/>
      <c r="AX399"/>
      <c r="AY399"/>
      <c r="AZ399"/>
      <c r="BA399"/>
      <c r="BB399"/>
      <c r="BC399"/>
      <c r="BD399"/>
      <c r="BE399"/>
    </row>
    <row r="400" spans="10:57" ht="27" customHeight="1" x14ac:dyDescent="0.2">
      <c r="J400" s="104"/>
      <c r="K400" s="104"/>
      <c r="M400" s="209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 s="254">
        <f t="shared" si="51"/>
        <v>322</v>
      </c>
      <c r="AR400">
        <f t="shared" si="50"/>
        <v>0</v>
      </c>
      <c r="AS400">
        <f t="shared" ref="AS400:AS444" si="52">IF(COUNT(AQ400:AR400)=2,0,-AP$49/500)</f>
        <v>0</v>
      </c>
      <c r="AT400"/>
      <c r="AU400"/>
      <c r="AV400"/>
      <c r="AW400"/>
      <c r="AX400"/>
      <c r="AY400"/>
      <c r="AZ400"/>
      <c r="BA400"/>
      <c r="BB400"/>
      <c r="BC400"/>
      <c r="BD400"/>
      <c r="BE400"/>
    </row>
    <row r="401" spans="10:57" ht="27" customHeight="1" x14ac:dyDescent="0.2">
      <c r="J401" s="104"/>
      <c r="K401" s="104"/>
      <c r="M401" s="209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 s="254">
        <f t="shared" si="51"/>
        <v>323</v>
      </c>
      <c r="AR401">
        <f t="shared" si="50"/>
        <v>0</v>
      </c>
      <c r="AS401">
        <f t="shared" si="52"/>
        <v>0</v>
      </c>
      <c r="AT401"/>
      <c r="AU401"/>
      <c r="AV401"/>
      <c r="AW401"/>
      <c r="AX401"/>
      <c r="AY401"/>
      <c r="AZ401"/>
      <c r="BA401"/>
      <c r="BB401"/>
      <c r="BC401"/>
      <c r="BD401"/>
      <c r="BE401"/>
    </row>
    <row r="402" spans="10:57" ht="27" customHeight="1" x14ac:dyDescent="0.2">
      <c r="J402" s="104"/>
      <c r="K402" s="104"/>
      <c r="M402" s="209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 s="254">
        <f t="shared" si="51"/>
        <v>324</v>
      </c>
      <c r="AR402">
        <f t="shared" si="50"/>
        <v>0</v>
      </c>
      <c r="AS402">
        <f t="shared" si="52"/>
        <v>0</v>
      </c>
      <c r="AT402"/>
      <c r="AU402"/>
      <c r="AV402"/>
      <c r="AW402"/>
      <c r="AX402"/>
      <c r="AY402"/>
      <c r="AZ402"/>
      <c r="BA402"/>
      <c r="BB402"/>
      <c r="BC402"/>
      <c r="BD402"/>
      <c r="BE402"/>
    </row>
    <row r="403" spans="10:57" ht="27" customHeight="1" x14ac:dyDescent="0.2">
      <c r="J403" s="104"/>
      <c r="K403" s="104"/>
      <c r="M403" s="209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 s="254">
        <f t="shared" si="51"/>
        <v>325</v>
      </c>
      <c r="AR403">
        <f t="shared" si="50"/>
        <v>0</v>
      </c>
      <c r="AS403">
        <f t="shared" si="52"/>
        <v>0</v>
      </c>
      <c r="AT403"/>
      <c r="AU403"/>
      <c r="AV403"/>
      <c r="AW403"/>
      <c r="AX403"/>
      <c r="AY403"/>
      <c r="AZ403"/>
      <c r="BA403"/>
      <c r="BB403"/>
      <c r="BC403"/>
      <c r="BD403"/>
      <c r="BE403"/>
    </row>
    <row r="404" spans="10:57" ht="27" customHeight="1" x14ac:dyDescent="0.2">
      <c r="J404" s="104"/>
      <c r="K404" s="104"/>
      <c r="M404" s="209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 s="254">
        <f t="shared" si="51"/>
        <v>326</v>
      </c>
      <c r="AR404">
        <f t="shared" si="50"/>
        <v>0</v>
      </c>
      <c r="AS404">
        <f t="shared" si="52"/>
        <v>0</v>
      </c>
      <c r="AT404"/>
      <c r="AU404"/>
      <c r="AV404"/>
      <c r="AW404"/>
      <c r="AX404"/>
      <c r="AY404"/>
      <c r="AZ404"/>
      <c r="BA404"/>
      <c r="BB404"/>
      <c r="BC404"/>
      <c r="BD404"/>
      <c r="BE404"/>
    </row>
    <row r="405" spans="10:57" ht="27" customHeight="1" x14ac:dyDescent="0.2">
      <c r="J405" s="104"/>
      <c r="K405" s="104"/>
      <c r="M405" s="209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 s="254">
        <f t="shared" si="51"/>
        <v>327</v>
      </c>
      <c r="AR405">
        <f t="shared" si="50"/>
        <v>0</v>
      </c>
      <c r="AS405">
        <f t="shared" si="52"/>
        <v>0</v>
      </c>
      <c r="AT405"/>
      <c r="AU405"/>
      <c r="AV405"/>
      <c r="AW405"/>
      <c r="AX405"/>
      <c r="AY405"/>
      <c r="AZ405"/>
      <c r="BA405"/>
      <c r="BB405"/>
      <c r="BC405"/>
      <c r="BD405"/>
      <c r="BE405"/>
    </row>
    <row r="406" spans="10:57" ht="27" customHeight="1" x14ac:dyDescent="0.2">
      <c r="J406" s="104"/>
      <c r="K406" s="104"/>
      <c r="M406" s="209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 s="254">
        <f t="shared" si="51"/>
        <v>328</v>
      </c>
      <c r="AR406">
        <f t="shared" si="50"/>
        <v>0</v>
      </c>
      <c r="AS406">
        <f t="shared" si="52"/>
        <v>0</v>
      </c>
      <c r="AT406"/>
      <c r="AU406"/>
      <c r="AV406"/>
      <c r="AW406"/>
      <c r="AX406"/>
      <c r="AY406"/>
      <c r="AZ406"/>
      <c r="BA406"/>
      <c r="BB406"/>
      <c r="BC406"/>
      <c r="BD406"/>
      <c r="BE406"/>
    </row>
    <row r="407" spans="10:57" ht="27" customHeight="1" x14ac:dyDescent="0.2">
      <c r="J407" s="104"/>
      <c r="K407" s="104"/>
      <c r="M407" s="209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 s="254">
        <f t="shared" si="51"/>
        <v>329</v>
      </c>
      <c r="AR407">
        <f t="shared" si="50"/>
        <v>0</v>
      </c>
      <c r="AS407">
        <f t="shared" si="52"/>
        <v>0</v>
      </c>
      <c r="AT407"/>
      <c r="AU407"/>
      <c r="AV407"/>
      <c r="AW407"/>
      <c r="AX407"/>
      <c r="AY407"/>
      <c r="AZ407"/>
      <c r="BA407"/>
      <c r="BB407"/>
      <c r="BC407"/>
      <c r="BD407"/>
      <c r="BE407"/>
    </row>
    <row r="408" spans="10:57" ht="27" customHeight="1" x14ac:dyDescent="0.2">
      <c r="J408" s="104"/>
      <c r="K408" s="104"/>
      <c r="M408" s="209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 s="254">
        <f t="shared" si="51"/>
        <v>330</v>
      </c>
      <c r="AR408">
        <f t="shared" si="50"/>
        <v>0</v>
      </c>
      <c r="AS408">
        <f t="shared" si="52"/>
        <v>0</v>
      </c>
      <c r="AT408"/>
      <c r="AU408"/>
      <c r="AV408"/>
      <c r="AW408"/>
      <c r="AX408"/>
      <c r="AY408"/>
      <c r="AZ408"/>
      <c r="BA408"/>
      <c r="BB408"/>
      <c r="BC408"/>
      <c r="BD408"/>
      <c r="BE408"/>
    </row>
    <row r="409" spans="10:57" ht="27" customHeight="1" x14ac:dyDescent="0.2">
      <c r="J409" s="104"/>
      <c r="K409" s="104"/>
      <c r="M409" s="2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 s="254">
        <f t="shared" si="51"/>
        <v>331</v>
      </c>
      <c r="AR409">
        <f t="shared" si="50"/>
        <v>0</v>
      </c>
      <c r="AS409">
        <f t="shared" si="52"/>
        <v>0</v>
      </c>
      <c r="AT409"/>
      <c r="AU409"/>
      <c r="AV409"/>
      <c r="AW409"/>
      <c r="AX409"/>
      <c r="AY409"/>
      <c r="AZ409"/>
      <c r="BA409"/>
      <c r="BB409"/>
      <c r="BC409"/>
      <c r="BD409"/>
      <c r="BE409"/>
    </row>
    <row r="410" spans="10:57" ht="27" customHeight="1" x14ac:dyDescent="0.2">
      <c r="J410" s="104"/>
      <c r="K410" s="104"/>
      <c r="M410" s="209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 s="254">
        <f t="shared" si="51"/>
        <v>332</v>
      </c>
      <c r="AR410">
        <f t="shared" si="50"/>
        <v>0</v>
      </c>
      <c r="AS410">
        <f t="shared" si="52"/>
        <v>0</v>
      </c>
      <c r="AT410"/>
      <c r="AU410"/>
      <c r="AV410"/>
      <c r="AW410"/>
      <c r="AX410"/>
      <c r="AY410"/>
      <c r="AZ410"/>
      <c r="BA410"/>
      <c r="BB410"/>
      <c r="BC410"/>
      <c r="BD410"/>
      <c r="BE410"/>
    </row>
    <row r="411" spans="10:57" ht="27" customHeight="1" x14ac:dyDescent="0.2">
      <c r="J411" s="104"/>
      <c r="K411" s="104"/>
      <c r="M411" s="209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 s="254">
        <f t="shared" si="51"/>
        <v>333</v>
      </c>
      <c r="AR411">
        <f t="shared" si="50"/>
        <v>0</v>
      </c>
      <c r="AS411">
        <f t="shared" si="52"/>
        <v>0</v>
      </c>
      <c r="AT411"/>
      <c r="AU411"/>
      <c r="AV411"/>
      <c r="AW411"/>
      <c r="AX411"/>
      <c r="AY411"/>
      <c r="AZ411"/>
      <c r="BA411"/>
      <c r="BB411"/>
      <c r="BC411"/>
      <c r="BD411"/>
      <c r="BE411"/>
    </row>
    <row r="412" spans="10:57" ht="27" customHeight="1" x14ac:dyDescent="0.2">
      <c r="J412" s="104"/>
      <c r="K412" s="104"/>
      <c r="M412" s="209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 s="254">
        <f t="shared" si="51"/>
        <v>334</v>
      </c>
      <c r="AR412">
        <f t="shared" si="50"/>
        <v>0</v>
      </c>
      <c r="AS412">
        <f t="shared" si="52"/>
        <v>0</v>
      </c>
      <c r="AT412"/>
      <c r="AU412"/>
      <c r="AV412"/>
      <c r="AW412"/>
      <c r="AX412"/>
      <c r="AY412"/>
      <c r="AZ412"/>
      <c r="BA412"/>
      <c r="BB412"/>
      <c r="BC412"/>
      <c r="BD412"/>
      <c r="BE412"/>
    </row>
    <row r="413" spans="10:57" ht="27" customHeight="1" x14ac:dyDescent="0.2">
      <c r="J413" s="104"/>
      <c r="K413" s="104"/>
      <c r="M413" s="209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 s="254">
        <f t="shared" si="51"/>
        <v>335</v>
      </c>
      <c r="AR413">
        <f t="shared" si="50"/>
        <v>0</v>
      </c>
      <c r="AS413">
        <f t="shared" si="52"/>
        <v>0</v>
      </c>
      <c r="AT413"/>
      <c r="AU413"/>
      <c r="AV413"/>
      <c r="AW413"/>
      <c r="AX413"/>
      <c r="AY413"/>
      <c r="AZ413"/>
      <c r="BA413"/>
      <c r="BB413"/>
      <c r="BC413"/>
      <c r="BD413"/>
      <c r="BE413"/>
    </row>
    <row r="414" spans="10:57" ht="27" customHeight="1" x14ac:dyDescent="0.2">
      <c r="J414" s="104"/>
      <c r="K414" s="104"/>
      <c r="M414" s="209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 s="254">
        <f t="shared" si="51"/>
        <v>336</v>
      </c>
      <c r="AR414">
        <f t="shared" ref="AR414:AR444" si="53">IF(AN7="tad","tad",AN7)</f>
        <v>0</v>
      </c>
      <c r="AS414">
        <f t="shared" si="52"/>
        <v>0</v>
      </c>
      <c r="AT414"/>
      <c r="AU414"/>
      <c r="AV414"/>
      <c r="AW414"/>
      <c r="AX414"/>
      <c r="AY414"/>
      <c r="AZ414"/>
      <c r="BA414"/>
      <c r="BB414"/>
      <c r="BC414"/>
      <c r="BD414"/>
      <c r="BE414"/>
    </row>
    <row r="415" spans="10:57" ht="27" customHeight="1" x14ac:dyDescent="0.2">
      <c r="J415" s="104"/>
      <c r="K415" s="104"/>
      <c r="M415" s="209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 s="254">
        <f t="shared" si="51"/>
        <v>337</v>
      </c>
      <c r="AR415">
        <f t="shared" si="53"/>
        <v>0</v>
      </c>
      <c r="AS415">
        <f t="shared" si="52"/>
        <v>0</v>
      </c>
      <c r="AT415"/>
      <c r="AU415"/>
      <c r="AV415"/>
      <c r="AW415"/>
      <c r="AX415"/>
      <c r="AY415"/>
      <c r="AZ415"/>
      <c r="BA415"/>
      <c r="BB415"/>
      <c r="BC415"/>
      <c r="BD415"/>
      <c r="BE415"/>
    </row>
    <row r="416" spans="10:57" ht="27" customHeight="1" x14ac:dyDescent="0.2">
      <c r="J416" s="104"/>
      <c r="K416" s="104"/>
      <c r="M416" s="209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 s="254">
        <f t="shared" si="51"/>
        <v>338</v>
      </c>
      <c r="AR416">
        <f t="shared" si="53"/>
        <v>0</v>
      </c>
      <c r="AS416">
        <f t="shared" si="52"/>
        <v>0</v>
      </c>
      <c r="AT416"/>
      <c r="AU416"/>
      <c r="AV416"/>
      <c r="AW416"/>
      <c r="AX416"/>
      <c r="AY416"/>
      <c r="AZ416"/>
      <c r="BA416"/>
      <c r="BB416"/>
      <c r="BC416"/>
      <c r="BD416"/>
      <c r="BE416"/>
    </row>
    <row r="417" spans="10:57" ht="27" customHeight="1" x14ac:dyDescent="0.2">
      <c r="J417" s="104"/>
      <c r="K417" s="104"/>
      <c r="M417" s="209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 s="254">
        <f t="shared" si="51"/>
        <v>339</v>
      </c>
      <c r="AR417">
        <f t="shared" si="53"/>
        <v>0</v>
      </c>
      <c r="AS417">
        <f t="shared" si="52"/>
        <v>0</v>
      </c>
      <c r="AT417"/>
      <c r="AU417"/>
      <c r="AV417"/>
      <c r="AW417"/>
      <c r="AX417"/>
      <c r="AY417"/>
      <c r="AZ417"/>
      <c r="BA417"/>
      <c r="BB417"/>
      <c r="BC417"/>
      <c r="BD417"/>
      <c r="BE417"/>
    </row>
    <row r="418" spans="10:57" ht="27" customHeight="1" x14ac:dyDescent="0.2">
      <c r="J418" s="104"/>
      <c r="K418" s="104"/>
      <c r="M418" s="209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 s="254">
        <f t="shared" si="51"/>
        <v>340</v>
      </c>
      <c r="AR418">
        <f t="shared" si="53"/>
        <v>0</v>
      </c>
      <c r="AS418">
        <f t="shared" si="52"/>
        <v>0</v>
      </c>
      <c r="AT418"/>
      <c r="AU418"/>
      <c r="AV418"/>
      <c r="AW418"/>
      <c r="AX418"/>
      <c r="AY418"/>
      <c r="AZ418"/>
      <c r="BA418"/>
      <c r="BB418"/>
      <c r="BC418"/>
      <c r="BD418"/>
      <c r="BE418"/>
    </row>
    <row r="419" spans="10:57" ht="27" customHeight="1" x14ac:dyDescent="0.2">
      <c r="J419" s="104"/>
      <c r="K419" s="104"/>
      <c r="M419" s="20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 s="254">
        <f t="shared" si="51"/>
        <v>341</v>
      </c>
      <c r="AR419">
        <f t="shared" si="53"/>
        <v>0</v>
      </c>
      <c r="AS419">
        <f t="shared" si="52"/>
        <v>0</v>
      </c>
      <c r="AT419"/>
      <c r="AU419"/>
      <c r="AV419"/>
      <c r="AW419"/>
      <c r="AX419"/>
      <c r="AY419"/>
      <c r="AZ419"/>
      <c r="BA419"/>
      <c r="BB419"/>
      <c r="BC419"/>
      <c r="BD419"/>
      <c r="BE419"/>
    </row>
    <row r="420" spans="10:57" ht="27" customHeight="1" x14ac:dyDescent="0.2">
      <c r="J420" s="104"/>
      <c r="K420" s="104"/>
      <c r="M420" s="209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 s="254">
        <f t="shared" si="51"/>
        <v>342</v>
      </c>
      <c r="AR420">
        <f t="shared" si="53"/>
        <v>0</v>
      </c>
      <c r="AS420">
        <f t="shared" si="52"/>
        <v>0</v>
      </c>
      <c r="AT420"/>
      <c r="AU420"/>
      <c r="AV420"/>
      <c r="AW420"/>
      <c r="AX420"/>
      <c r="AY420"/>
      <c r="AZ420"/>
      <c r="BA420"/>
      <c r="BB420"/>
      <c r="BC420"/>
      <c r="BD420"/>
      <c r="BE420"/>
    </row>
    <row r="421" spans="10:57" ht="27" customHeight="1" x14ac:dyDescent="0.2">
      <c r="J421" s="104"/>
      <c r="K421" s="104"/>
      <c r="M421" s="209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 s="254">
        <f t="shared" si="51"/>
        <v>343</v>
      </c>
      <c r="AR421">
        <f t="shared" si="53"/>
        <v>0</v>
      </c>
      <c r="AS421">
        <f t="shared" si="52"/>
        <v>0</v>
      </c>
      <c r="AT421"/>
      <c r="AU421"/>
      <c r="AV421"/>
      <c r="AW421"/>
      <c r="AX421"/>
      <c r="AY421"/>
      <c r="AZ421"/>
      <c r="BA421"/>
      <c r="BB421"/>
      <c r="BC421"/>
      <c r="BD421"/>
      <c r="BE421"/>
    </row>
    <row r="422" spans="10:57" ht="27" customHeight="1" x14ac:dyDescent="0.2">
      <c r="J422" s="104"/>
      <c r="K422" s="104"/>
      <c r="M422" s="209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 s="254">
        <f t="shared" si="51"/>
        <v>344</v>
      </c>
      <c r="AR422">
        <f t="shared" si="53"/>
        <v>0</v>
      </c>
      <c r="AS422">
        <f t="shared" si="52"/>
        <v>0</v>
      </c>
      <c r="AT422"/>
      <c r="AU422"/>
      <c r="AV422"/>
      <c r="AW422"/>
      <c r="AX422"/>
      <c r="AY422"/>
      <c r="AZ422"/>
      <c r="BA422"/>
      <c r="BB422"/>
      <c r="BC422"/>
      <c r="BD422"/>
      <c r="BE422"/>
    </row>
    <row r="423" spans="10:57" ht="27" customHeight="1" x14ac:dyDescent="0.2">
      <c r="J423" s="104"/>
      <c r="K423" s="104"/>
      <c r="M423" s="209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 s="254">
        <f t="shared" si="51"/>
        <v>345</v>
      </c>
      <c r="AR423">
        <f t="shared" si="53"/>
        <v>0</v>
      </c>
      <c r="AS423">
        <f t="shared" si="52"/>
        <v>0</v>
      </c>
      <c r="AT423"/>
      <c r="AU423"/>
      <c r="AV423"/>
      <c r="AW423"/>
      <c r="AX423"/>
      <c r="AY423"/>
      <c r="AZ423"/>
      <c r="BA423"/>
      <c r="BB423"/>
      <c r="BC423"/>
      <c r="BD423"/>
      <c r="BE423"/>
    </row>
    <row r="424" spans="10:57" ht="27" customHeight="1" x14ac:dyDescent="0.2">
      <c r="J424" s="104"/>
      <c r="K424" s="104"/>
      <c r="M424" s="209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 s="254">
        <f t="shared" si="51"/>
        <v>346</v>
      </c>
      <c r="AR424">
        <f t="shared" si="53"/>
        <v>0</v>
      </c>
      <c r="AS424">
        <f t="shared" si="52"/>
        <v>0</v>
      </c>
      <c r="AT424"/>
      <c r="AU424"/>
      <c r="AV424"/>
      <c r="AW424"/>
      <c r="AX424"/>
      <c r="AY424"/>
      <c r="AZ424"/>
      <c r="BA424"/>
      <c r="BB424"/>
      <c r="BC424"/>
      <c r="BD424"/>
      <c r="BE424"/>
    </row>
    <row r="425" spans="10:57" ht="27" customHeight="1" x14ac:dyDescent="0.2">
      <c r="J425" s="104"/>
      <c r="K425" s="104"/>
      <c r="M425" s="209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 s="254">
        <f t="shared" si="51"/>
        <v>347</v>
      </c>
      <c r="AR425">
        <f t="shared" si="53"/>
        <v>0</v>
      </c>
      <c r="AS425">
        <f t="shared" si="52"/>
        <v>0</v>
      </c>
      <c r="AT425"/>
      <c r="AU425"/>
      <c r="AV425"/>
      <c r="AW425"/>
      <c r="AX425"/>
      <c r="AY425"/>
      <c r="AZ425"/>
      <c r="BA425"/>
      <c r="BB425"/>
      <c r="BC425"/>
      <c r="BD425"/>
      <c r="BE425"/>
    </row>
    <row r="426" spans="10:57" ht="27" customHeight="1" x14ac:dyDescent="0.2">
      <c r="J426" s="104"/>
      <c r="K426" s="104"/>
      <c r="M426" s="209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 s="254">
        <f t="shared" si="51"/>
        <v>348</v>
      </c>
      <c r="AR426">
        <f t="shared" si="53"/>
        <v>0</v>
      </c>
      <c r="AS426">
        <f t="shared" si="52"/>
        <v>0</v>
      </c>
      <c r="AT426"/>
      <c r="AU426"/>
      <c r="AV426"/>
      <c r="AW426"/>
      <c r="AX426"/>
      <c r="AY426"/>
      <c r="AZ426"/>
      <c r="BA426"/>
      <c r="BB426"/>
      <c r="BC426"/>
      <c r="BD426"/>
      <c r="BE426"/>
    </row>
    <row r="427" spans="10:57" ht="27" customHeight="1" x14ac:dyDescent="0.2">
      <c r="J427" s="104"/>
      <c r="K427" s="104"/>
      <c r="M427" s="209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 s="254">
        <f t="shared" si="51"/>
        <v>349</v>
      </c>
      <c r="AR427">
        <f t="shared" si="53"/>
        <v>0</v>
      </c>
      <c r="AS427">
        <f t="shared" si="52"/>
        <v>0</v>
      </c>
      <c r="AT427"/>
      <c r="AU427"/>
      <c r="AV427"/>
      <c r="AW427"/>
      <c r="AX427"/>
      <c r="AY427"/>
      <c r="AZ427"/>
      <c r="BA427"/>
      <c r="BB427"/>
      <c r="BC427"/>
      <c r="BD427"/>
      <c r="BE427"/>
    </row>
    <row r="428" spans="10:57" ht="27" customHeight="1" x14ac:dyDescent="0.2">
      <c r="J428" s="104"/>
      <c r="K428" s="104"/>
      <c r="M428" s="209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 s="254">
        <f t="shared" si="51"/>
        <v>350</v>
      </c>
      <c r="AR428">
        <f t="shared" si="53"/>
        <v>0</v>
      </c>
      <c r="AS428">
        <f t="shared" si="52"/>
        <v>0</v>
      </c>
      <c r="AT428"/>
      <c r="AU428"/>
      <c r="AV428"/>
      <c r="AW428"/>
      <c r="AX428"/>
      <c r="AY428"/>
      <c r="AZ428"/>
      <c r="BA428"/>
      <c r="BB428"/>
      <c r="BC428"/>
      <c r="BD428"/>
      <c r="BE428"/>
    </row>
    <row r="429" spans="10:57" ht="27" customHeight="1" x14ac:dyDescent="0.2">
      <c r="J429" s="104"/>
      <c r="K429" s="104"/>
      <c r="M429" s="20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 s="254">
        <f t="shared" si="51"/>
        <v>351</v>
      </c>
      <c r="AR429">
        <f t="shared" si="53"/>
        <v>0</v>
      </c>
      <c r="AS429">
        <f t="shared" si="52"/>
        <v>0</v>
      </c>
      <c r="AT429"/>
      <c r="AU429"/>
      <c r="AV429"/>
      <c r="AW429"/>
      <c r="AX429"/>
      <c r="AY429"/>
      <c r="AZ429"/>
      <c r="BA429"/>
      <c r="BB429"/>
      <c r="BC429"/>
      <c r="BD429"/>
      <c r="BE429"/>
    </row>
    <row r="430" spans="10:57" ht="27" customHeight="1" x14ac:dyDescent="0.2">
      <c r="J430" s="104"/>
      <c r="K430" s="104"/>
      <c r="M430" s="209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 s="254">
        <f t="shared" si="51"/>
        <v>352</v>
      </c>
      <c r="AR430">
        <f t="shared" si="53"/>
        <v>0</v>
      </c>
      <c r="AS430">
        <f t="shared" si="52"/>
        <v>0</v>
      </c>
      <c r="AT430"/>
      <c r="AU430"/>
      <c r="AV430"/>
      <c r="AW430"/>
      <c r="AX430"/>
      <c r="AY430"/>
      <c r="AZ430"/>
      <c r="BA430"/>
      <c r="BB430"/>
      <c r="BC430"/>
      <c r="BD430"/>
      <c r="BE430"/>
    </row>
    <row r="431" spans="10:57" ht="27" customHeight="1" x14ac:dyDescent="0.2">
      <c r="J431" s="104"/>
      <c r="K431" s="104"/>
      <c r="M431" s="209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 s="254">
        <f t="shared" si="51"/>
        <v>353</v>
      </c>
      <c r="AR431">
        <f t="shared" si="53"/>
        <v>0</v>
      </c>
      <c r="AS431">
        <f t="shared" si="52"/>
        <v>0</v>
      </c>
      <c r="AT431"/>
      <c r="AU431"/>
      <c r="AV431"/>
      <c r="AW431"/>
      <c r="AX431"/>
      <c r="AY431"/>
      <c r="AZ431"/>
      <c r="BA431"/>
      <c r="BB431"/>
      <c r="BC431"/>
      <c r="BD431"/>
      <c r="BE431"/>
    </row>
    <row r="432" spans="10:57" ht="27" customHeight="1" x14ac:dyDescent="0.2">
      <c r="J432" s="104"/>
      <c r="K432" s="104"/>
      <c r="M432" s="209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 s="254">
        <f t="shared" si="51"/>
        <v>354</v>
      </c>
      <c r="AR432">
        <f t="shared" si="53"/>
        <v>0</v>
      </c>
      <c r="AS432">
        <f t="shared" si="52"/>
        <v>0</v>
      </c>
      <c r="AT432"/>
      <c r="AU432"/>
      <c r="AV432"/>
      <c r="AW432"/>
      <c r="AX432"/>
      <c r="AY432"/>
      <c r="AZ432"/>
      <c r="BA432"/>
      <c r="BB432"/>
      <c r="BC432"/>
      <c r="BD432"/>
      <c r="BE432"/>
    </row>
    <row r="433" spans="10:57" ht="27" customHeight="1" x14ac:dyDescent="0.2">
      <c r="J433" s="104"/>
      <c r="K433" s="104"/>
      <c r="M433" s="209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 s="254">
        <f t="shared" si="51"/>
        <v>355</v>
      </c>
      <c r="AR433">
        <f t="shared" si="53"/>
        <v>0</v>
      </c>
      <c r="AS433">
        <f t="shared" si="52"/>
        <v>0</v>
      </c>
      <c r="AT433"/>
      <c r="AU433"/>
      <c r="AV433"/>
      <c r="AW433"/>
      <c r="AX433"/>
      <c r="AY433"/>
      <c r="AZ433"/>
      <c r="BA433"/>
      <c r="BB433"/>
      <c r="BC433"/>
      <c r="BD433"/>
      <c r="BE433"/>
    </row>
    <row r="434" spans="10:57" ht="27" customHeight="1" x14ac:dyDescent="0.2">
      <c r="J434" s="104"/>
      <c r="K434" s="104"/>
      <c r="M434" s="209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 s="254">
        <f t="shared" si="51"/>
        <v>356</v>
      </c>
      <c r="AR434">
        <f t="shared" si="53"/>
        <v>0</v>
      </c>
      <c r="AS434">
        <f t="shared" si="52"/>
        <v>0</v>
      </c>
      <c r="AT434"/>
      <c r="AU434"/>
      <c r="AV434"/>
      <c r="AW434"/>
      <c r="AX434"/>
      <c r="AY434"/>
      <c r="AZ434"/>
      <c r="BA434"/>
      <c r="BB434"/>
      <c r="BC434"/>
      <c r="BD434"/>
      <c r="BE434"/>
    </row>
    <row r="435" spans="10:57" ht="27" customHeight="1" x14ac:dyDescent="0.2">
      <c r="J435" s="104"/>
      <c r="K435" s="104"/>
      <c r="M435" s="209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 s="254">
        <f t="shared" si="51"/>
        <v>357</v>
      </c>
      <c r="AR435">
        <f t="shared" si="53"/>
        <v>0</v>
      </c>
      <c r="AS435">
        <f t="shared" si="52"/>
        <v>0</v>
      </c>
      <c r="AT435"/>
      <c r="AU435"/>
      <c r="AV435"/>
      <c r="AW435"/>
      <c r="AX435"/>
      <c r="AY435"/>
      <c r="AZ435"/>
      <c r="BA435"/>
      <c r="BB435"/>
      <c r="BC435"/>
      <c r="BD435"/>
      <c r="BE435"/>
    </row>
    <row r="436" spans="10:57" ht="27" customHeight="1" x14ac:dyDescent="0.2">
      <c r="J436" s="104"/>
      <c r="K436" s="104"/>
      <c r="M436" s="209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 s="254">
        <f t="shared" si="51"/>
        <v>358</v>
      </c>
      <c r="AR436">
        <f t="shared" si="53"/>
        <v>0</v>
      </c>
      <c r="AS436">
        <f t="shared" si="52"/>
        <v>0</v>
      </c>
      <c r="AT436"/>
      <c r="AU436"/>
      <c r="AV436"/>
      <c r="AW436"/>
      <c r="AX436"/>
      <c r="AY436"/>
      <c r="AZ436"/>
      <c r="BA436"/>
      <c r="BB436"/>
      <c r="BC436"/>
      <c r="BD436"/>
      <c r="BE436"/>
    </row>
    <row r="437" spans="10:57" ht="27" customHeight="1" x14ac:dyDescent="0.2">
      <c r="J437" s="104"/>
      <c r="K437" s="104"/>
      <c r="M437" s="209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 s="254">
        <f t="shared" si="51"/>
        <v>359</v>
      </c>
      <c r="AR437">
        <f t="shared" si="53"/>
        <v>0</v>
      </c>
      <c r="AS437">
        <f t="shared" si="52"/>
        <v>0</v>
      </c>
      <c r="AT437"/>
      <c r="AU437"/>
      <c r="AV437"/>
      <c r="AW437"/>
      <c r="AX437"/>
      <c r="AY437"/>
      <c r="AZ437"/>
      <c r="BA437"/>
      <c r="BB437"/>
      <c r="BC437"/>
      <c r="BD437"/>
      <c r="BE437"/>
    </row>
    <row r="438" spans="10:57" ht="27" customHeight="1" x14ac:dyDescent="0.2">
      <c r="J438" s="104"/>
      <c r="K438" s="104"/>
      <c r="M438" s="209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 s="254">
        <f t="shared" si="51"/>
        <v>360</v>
      </c>
      <c r="AR438">
        <f t="shared" si="53"/>
        <v>0</v>
      </c>
      <c r="AS438">
        <f t="shared" si="52"/>
        <v>0</v>
      </c>
      <c r="AT438"/>
      <c r="AU438"/>
      <c r="AV438"/>
      <c r="AW438"/>
      <c r="AX438"/>
      <c r="AY438"/>
      <c r="AZ438"/>
      <c r="BA438"/>
      <c r="BB438"/>
      <c r="BC438"/>
      <c r="BD438"/>
      <c r="BE438"/>
    </row>
    <row r="439" spans="10:57" ht="27" customHeight="1" x14ac:dyDescent="0.2">
      <c r="J439" s="104"/>
      <c r="K439" s="104"/>
      <c r="M439" s="20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 s="254">
        <f t="shared" si="51"/>
        <v>361</v>
      </c>
      <c r="AR439">
        <f t="shared" si="53"/>
        <v>0</v>
      </c>
      <c r="AS439">
        <f t="shared" si="52"/>
        <v>0</v>
      </c>
      <c r="AT439"/>
      <c r="AU439"/>
      <c r="AV439"/>
      <c r="AW439"/>
      <c r="AX439"/>
      <c r="AY439"/>
      <c r="AZ439"/>
      <c r="BA439"/>
      <c r="BB439"/>
      <c r="BC439"/>
      <c r="BD439"/>
      <c r="BE439"/>
    </row>
    <row r="440" spans="10:57" ht="27" customHeight="1" x14ac:dyDescent="0.2">
      <c r="J440" s="104"/>
      <c r="K440" s="104"/>
      <c r="M440" s="209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 s="254">
        <f t="shared" si="51"/>
        <v>362</v>
      </c>
      <c r="AR440">
        <f t="shared" si="53"/>
        <v>0</v>
      </c>
      <c r="AS440">
        <f t="shared" si="52"/>
        <v>0</v>
      </c>
      <c r="AT440"/>
      <c r="AU440"/>
      <c r="AV440"/>
      <c r="AW440"/>
      <c r="AX440"/>
      <c r="AY440"/>
      <c r="AZ440"/>
      <c r="BA440"/>
      <c r="BB440"/>
      <c r="BC440"/>
      <c r="BD440"/>
      <c r="BE440"/>
    </row>
    <row r="441" spans="10:57" ht="27" customHeight="1" x14ac:dyDescent="0.2">
      <c r="J441" s="104"/>
      <c r="K441" s="104"/>
      <c r="M441" s="209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 s="254">
        <f t="shared" si="51"/>
        <v>363</v>
      </c>
      <c r="AR441">
        <f t="shared" si="53"/>
        <v>0</v>
      </c>
      <c r="AS441">
        <f t="shared" si="52"/>
        <v>0</v>
      </c>
      <c r="AT441"/>
      <c r="AU441"/>
      <c r="AV441"/>
      <c r="AW441"/>
      <c r="AX441"/>
      <c r="AY441"/>
      <c r="AZ441"/>
      <c r="BA441"/>
      <c r="BB441"/>
      <c r="BC441"/>
      <c r="BD441"/>
      <c r="BE441"/>
    </row>
    <row r="442" spans="10:57" ht="27" customHeight="1" x14ac:dyDescent="0.2">
      <c r="J442" s="104"/>
      <c r="K442" s="104"/>
      <c r="M442" s="209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 s="254">
        <f t="shared" si="51"/>
        <v>364</v>
      </c>
      <c r="AR442">
        <f t="shared" si="53"/>
        <v>0</v>
      </c>
      <c r="AS442">
        <f t="shared" si="52"/>
        <v>0</v>
      </c>
      <c r="AT442"/>
      <c r="AU442"/>
      <c r="AV442"/>
      <c r="AW442"/>
      <c r="AX442"/>
      <c r="AY442"/>
      <c r="AZ442"/>
      <c r="BA442"/>
      <c r="BB442"/>
      <c r="BC442"/>
      <c r="BD442"/>
      <c r="BE442"/>
    </row>
    <row r="443" spans="10:57" ht="27" customHeight="1" x14ac:dyDescent="0.2">
      <c r="J443" s="104"/>
      <c r="K443" s="104"/>
      <c r="M443" s="209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 s="254">
        <f t="shared" si="51"/>
        <v>365</v>
      </c>
      <c r="AR443">
        <f t="shared" si="53"/>
        <v>0</v>
      </c>
      <c r="AS443">
        <f t="shared" si="52"/>
        <v>0</v>
      </c>
      <c r="AT443"/>
      <c r="AU443"/>
      <c r="AV443"/>
      <c r="AW443"/>
      <c r="AX443"/>
      <c r="AY443"/>
      <c r="AZ443"/>
      <c r="BA443"/>
      <c r="BB443"/>
      <c r="BC443"/>
      <c r="BD443"/>
      <c r="BE443"/>
    </row>
    <row r="444" spans="10:57" ht="27" customHeight="1" x14ac:dyDescent="0.2">
      <c r="J444" s="104"/>
      <c r="K444" s="104"/>
      <c r="M444" s="209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>
        <f t="shared" si="53"/>
        <v>0</v>
      </c>
      <c r="AS444">
        <f t="shared" si="52"/>
        <v>-2.74478</v>
      </c>
      <c r="AT444"/>
      <c r="AU444"/>
      <c r="AV444"/>
      <c r="AW444"/>
      <c r="AX444"/>
      <c r="AY444"/>
      <c r="AZ444"/>
      <c r="BA444"/>
      <c r="BB444"/>
      <c r="BC444"/>
      <c r="BD444"/>
      <c r="BE444"/>
    </row>
    <row r="445" spans="10:57" ht="27" customHeight="1" x14ac:dyDescent="0.2">
      <c r="J445" s="104"/>
      <c r="K445" s="104"/>
      <c r="M445" s="209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</row>
    <row r="446" spans="10:57" ht="27" customHeight="1" x14ac:dyDescent="0.2">
      <c r="J446" s="104"/>
      <c r="K446" s="104"/>
      <c r="M446" s="209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</row>
    <row r="447" spans="10:57" ht="27" customHeight="1" x14ac:dyDescent="0.2">
      <c r="J447" s="104"/>
      <c r="K447" s="104"/>
      <c r="M447" s="209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</row>
    <row r="448" spans="10:57" ht="27" customHeight="1" x14ac:dyDescent="0.2">
      <c r="J448" s="104"/>
      <c r="K448" s="104"/>
      <c r="M448" s="209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</row>
    <row r="449" spans="13:57" ht="27" customHeight="1" x14ac:dyDescent="0.2">
      <c r="M449" s="20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</row>
    <row r="450" spans="13:57" ht="27" customHeight="1" x14ac:dyDescent="0.2">
      <c r="M450" s="209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</row>
    <row r="451" spans="13:57" ht="27" customHeight="1" x14ac:dyDescent="0.2">
      <c r="M451" s="209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</row>
    <row r="452" spans="13:57" ht="27" customHeight="1" x14ac:dyDescent="0.2">
      <c r="M452" s="209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</row>
    <row r="453" spans="13:57" ht="27" customHeight="1" x14ac:dyDescent="0.2">
      <c r="M453" s="209"/>
    </row>
    <row r="454" spans="13:57" ht="27" customHeight="1" x14ac:dyDescent="0.2">
      <c r="M454" s="209"/>
    </row>
    <row r="455" spans="13:57" ht="27" customHeight="1" x14ac:dyDescent="0.2">
      <c r="M455" s="209"/>
    </row>
    <row r="456" spans="13:57" ht="27" customHeight="1" x14ac:dyDescent="0.2">
      <c r="M456" s="209"/>
    </row>
  </sheetData>
  <mergeCells count="50">
    <mergeCell ref="E308:F308"/>
    <mergeCell ref="I308:J308"/>
    <mergeCell ref="E208:F208"/>
    <mergeCell ref="G208:H208"/>
    <mergeCell ref="I208:J208"/>
    <mergeCell ref="E258:F258"/>
    <mergeCell ref="G258:H258"/>
    <mergeCell ref="I258:J258"/>
    <mergeCell ref="E108:F108"/>
    <mergeCell ref="G108:H108"/>
    <mergeCell ref="I108:J108"/>
    <mergeCell ref="E158:F158"/>
    <mergeCell ref="G158:H158"/>
    <mergeCell ref="I158:J158"/>
    <mergeCell ref="AB48:AN48"/>
    <mergeCell ref="F54:F55"/>
    <mergeCell ref="G54:H55"/>
    <mergeCell ref="I54:J55"/>
    <mergeCell ref="K54:L55"/>
    <mergeCell ref="E58:F58"/>
    <mergeCell ref="G58:H58"/>
    <mergeCell ref="I58:J58"/>
    <mergeCell ref="Y5:Y6"/>
    <mergeCell ref="Z5:Z6"/>
    <mergeCell ref="B7:B9"/>
    <mergeCell ref="C7:C9"/>
    <mergeCell ref="D7:D9"/>
    <mergeCell ref="E7:F7"/>
    <mergeCell ref="G7:H7"/>
    <mergeCell ref="I7:J7"/>
    <mergeCell ref="K7:K9"/>
    <mergeCell ref="L7:L9"/>
    <mergeCell ref="S5:S6"/>
    <mergeCell ref="T5:T6"/>
    <mergeCell ref="U5:U6"/>
    <mergeCell ref="V5:V6"/>
    <mergeCell ref="W5:W6"/>
    <mergeCell ref="X5:X6"/>
    <mergeCell ref="B4:L4"/>
    <mergeCell ref="N5:N6"/>
    <mergeCell ref="O5:O6"/>
    <mergeCell ref="P5:P6"/>
    <mergeCell ref="Q5:Q6"/>
    <mergeCell ref="R5:R6"/>
    <mergeCell ref="B2:L3"/>
    <mergeCell ref="N2:Z2"/>
    <mergeCell ref="AB2:AN2"/>
    <mergeCell ref="AQ2:AS2"/>
    <mergeCell ref="N3:Z3"/>
    <mergeCell ref="AB3:AN3"/>
  </mergeCells>
  <conditionalFormatting sqref="M227:M228 M303:M348 M127:M148 M353:M456 M56:M62 N63:N78 M49:M54 M164:M198 M153:M162 M79:M98 M103:M106 M350 M200:M215 M150 M109:M115 M100 M8:M14 M26:M47">
    <cfRule type="containsText" dxfId="0" priority="1" stopIfTrue="1" operator="containsText" text="FALSE">
      <formula>NOT(ISERROR(SEARCH("FALSE",M8)))</formula>
    </cfRule>
  </conditionalFormatting>
  <printOptions horizontalCentered="1"/>
  <pageMargins left="0.19685039370078741" right="0.19685039370078741" top="0" bottom="7.874015748031496E-2" header="0" footer="0"/>
  <pageSetup paperSize="9" scale="55" orientation="portrait" horizontalDpi="4294967293" r:id="rId1"/>
  <headerFooter alignWithMargins="0"/>
  <rowBreaks count="1" manualBreakCount="1">
    <brk id="145" max="65535" man="1"/>
  </rowBreaks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UTAMA</vt:lpstr>
      <vt:lpstr>UTAMA!Print_Area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SISDA PC</dc:creator>
  <cp:lastModifiedBy>SISDA PC</cp:lastModifiedBy>
  <dcterms:created xsi:type="dcterms:W3CDTF">2020-07-07T02:50:47Z</dcterms:created>
  <dcterms:modified xsi:type="dcterms:W3CDTF">2020-07-07T02:51:26Z</dcterms:modified>
</cp:coreProperties>
</file>