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7_Jul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H305" i="1"/>
  <c r="J303" i="1"/>
  <c r="J305" i="1" s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H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E206" i="1"/>
  <c r="K204" i="1"/>
  <c r="J204" i="1"/>
  <c r="K203" i="1"/>
  <c r="J203" i="1"/>
  <c r="J205" i="1" s="1"/>
  <c r="H203" i="1"/>
  <c r="H205" i="1" s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J154" i="1"/>
  <c r="J153" i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K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J103" i="1"/>
  <c r="H103" i="1"/>
  <c r="J104" i="1" s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S66" i="1" s="1"/>
  <c r="AM66" i="1"/>
  <c r="AR65" i="1"/>
  <c r="AS65" i="1" s="1"/>
  <c r="AQ65" i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E41" i="1" l="1"/>
  <c r="AE39" i="1"/>
  <c r="AE42" i="1"/>
  <c r="AE40" i="1"/>
  <c r="AM41" i="1"/>
  <c r="AM39" i="1"/>
  <c r="AM42" i="1"/>
  <c r="AM40" i="1"/>
  <c r="AF39" i="1"/>
  <c r="AF42" i="1"/>
  <c r="AF40" i="1"/>
  <c r="AF41" i="1"/>
  <c r="AJ41" i="1"/>
  <c r="AJ42" i="1"/>
  <c r="AJ40" i="1"/>
  <c r="AJ39" i="1"/>
  <c r="AN42" i="1"/>
  <c r="AN39" i="1"/>
  <c r="AN41" i="1"/>
  <c r="AG42" i="1"/>
  <c r="AG40" i="1"/>
  <c r="AG41" i="1"/>
  <c r="AG39" i="1"/>
  <c r="AK42" i="1"/>
  <c r="AK40" i="1"/>
  <c r="AK41" i="1"/>
  <c r="AK39" i="1"/>
  <c r="AI41" i="1"/>
  <c r="AI39" i="1"/>
  <c r="AI42" i="1"/>
  <c r="AI40" i="1"/>
  <c r="AC42" i="1"/>
  <c r="AC40" i="1"/>
  <c r="AC41" i="1"/>
  <c r="AC39" i="1"/>
  <c r="AD42" i="1"/>
  <c r="AD40" i="1"/>
  <c r="AD41" i="1"/>
  <c r="AD39" i="1"/>
  <c r="AH40" i="1"/>
  <c r="AH41" i="1"/>
  <c r="AH39" i="1"/>
  <c r="AH42" i="1"/>
  <c r="AL42" i="1"/>
  <c r="AL40" i="1"/>
  <c r="AL41" i="1"/>
  <c r="AL39" i="1"/>
  <c r="AC44" i="1"/>
  <c r="AP57" i="1" s="1"/>
  <c r="AT60" i="1"/>
  <c r="I54" i="1"/>
  <c r="AQ67" i="1"/>
  <c r="J105" i="1"/>
  <c r="E106" i="1"/>
  <c r="J355" i="1"/>
  <c r="J354" i="1"/>
  <c r="H155" i="1"/>
  <c r="J255" i="1"/>
  <c r="J254" i="1"/>
  <c r="J155" i="1"/>
  <c r="J304" i="1"/>
  <c r="AS444" i="1"/>
  <c r="AP52" i="1" l="1"/>
  <c r="AS67" i="1"/>
  <c r="AQ68" i="1"/>
  <c r="AQ69" i="1" l="1"/>
  <c r="AS68" i="1"/>
  <c r="AS69" i="1" l="1"/>
  <c r="AQ70" i="1"/>
  <c r="AS70" i="1" l="1"/>
  <c r="AQ71" i="1"/>
  <c r="AS71" i="1" l="1"/>
  <c r="AQ72" i="1"/>
  <c r="AQ73" i="1" l="1"/>
  <c r="AS72" i="1"/>
  <c r="AQ74" i="1" l="1"/>
  <c r="AS73" i="1"/>
  <c r="AS74" i="1" l="1"/>
  <c r="AQ75" i="1"/>
  <c r="AS75" i="1" l="1"/>
  <c r="AQ76" i="1"/>
  <c r="AQ77" i="1" l="1"/>
  <c r="AS76" i="1"/>
  <c r="AQ78" i="1" l="1"/>
  <c r="AS77" i="1"/>
  <c r="AS78" i="1" l="1"/>
  <c r="AQ79" i="1"/>
  <c r="AS79" i="1" l="1"/>
  <c r="AQ80" i="1"/>
  <c r="AS80" i="1" l="1"/>
  <c r="AQ81" i="1"/>
  <c r="AQ82" i="1" l="1"/>
  <c r="AS81" i="1"/>
  <c r="AQ83" i="1" l="1"/>
  <c r="AS82" i="1"/>
  <c r="AS83" i="1" l="1"/>
  <c r="AQ84" i="1"/>
  <c r="AQ85" i="1" l="1"/>
  <c r="AS84" i="1"/>
  <c r="AQ86" i="1" l="1"/>
  <c r="AS85" i="1"/>
  <c r="AQ87" i="1" l="1"/>
  <c r="AS86" i="1"/>
  <c r="AQ88" i="1" l="1"/>
  <c r="AS87" i="1"/>
  <c r="AQ89" i="1" l="1"/>
  <c r="AS88" i="1"/>
  <c r="AS89" i="1" l="1"/>
  <c r="AQ90" i="1"/>
  <c r="AS90" i="1" l="1"/>
  <c r="AQ91" i="1"/>
  <c r="AS91" i="1" l="1"/>
  <c r="AQ92" i="1"/>
  <c r="AQ93" i="1" l="1"/>
  <c r="AS92" i="1"/>
  <c r="AS93" i="1" l="1"/>
  <c r="AQ94" i="1"/>
  <c r="AS94" i="1" l="1"/>
  <c r="AQ95" i="1"/>
  <c r="AS95" i="1" l="1"/>
  <c r="AQ96" i="1"/>
  <c r="AS96" i="1" l="1"/>
  <c r="AQ97" i="1"/>
  <c r="AQ98" i="1" l="1"/>
  <c r="AS97" i="1"/>
  <c r="AQ99" i="1" l="1"/>
  <c r="AS98" i="1"/>
  <c r="AQ100" i="1" l="1"/>
  <c r="AS99" i="1"/>
  <c r="AQ101" i="1" l="1"/>
  <c r="AS100" i="1"/>
  <c r="AS101" i="1" l="1"/>
  <c r="AQ102" i="1"/>
  <c r="AQ106" i="1" l="1"/>
  <c r="AS102" i="1"/>
  <c r="AQ107" i="1" l="1"/>
  <c r="AS106" i="1"/>
  <c r="AS107" i="1" l="1"/>
  <c r="AQ108" i="1"/>
  <c r="AS108" i="1" l="1"/>
  <c r="AQ109" i="1"/>
  <c r="AQ110" i="1" l="1"/>
  <c r="AS109" i="1"/>
  <c r="AQ111" i="1" l="1"/>
  <c r="AS110" i="1"/>
  <c r="AQ112" i="1" l="1"/>
  <c r="AS111" i="1"/>
  <c r="AQ113" i="1" l="1"/>
  <c r="AS112" i="1"/>
  <c r="AQ114" i="1" l="1"/>
  <c r="AS113" i="1"/>
  <c r="AS114" i="1" l="1"/>
  <c r="AQ115" i="1"/>
  <c r="AS115" i="1" l="1"/>
  <c r="AQ116" i="1"/>
  <c r="AS116" i="1" l="1"/>
  <c r="AQ117" i="1"/>
  <c r="AS117" i="1" l="1"/>
  <c r="AQ118" i="1"/>
  <c r="AQ119" i="1" l="1"/>
  <c r="AS118" i="1"/>
  <c r="AQ120" i="1" l="1"/>
  <c r="AS119" i="1"/>
  <c r="AS120" i="1" l="1"/>
  <c r="AQ121" i="1"/>
  <c r="AS121" i="1" l="1"/>
  <c r="AQ122" i="1"/>
  <c r="AQ123" i="1" l="1"/>
  <c r="AS122" i="1"/>
  <c r="AS123" i="1" l="1"/>
  <c r="AQ124" i="1"/>
  <c r="AQ125" i="1" l="1"/>
  <c r="AS124" i="1"/>
  <c r="AS125" i="1" l="1"/>
  <c r="AQ126" i="1"/>
  <c r="AQ127" i="1" l="1"/>
  <c r="AS126" i="1"/>
  <c r="AQ128" i="1" l="1"/>
  <c r="AS127" i="1"/>
  <c r="AS128" i="1" l="1"/>
  <c r="AQ129" i="1"/>
  <c r="AS129" i="1" l="1"/>
  <c r="AQ130" i="1"/>
  <c r="AS130" i="1" l="1"/>
  <c r="AQ131" i="1"/>
  <c r="AQ132" i="1" l="1"/>
  <c r="AS131" i="1"/>
  <c r="AQ133" i="1" l="1"/>
  <c r="AS132" i="1"/>
  <c r="AQ134" i="1" l="1"/>
  <c r="AS133" i="1"/>
  <c r="AQ135" i="1" l="1"/>
  <c r="AS134" i="1"/>
  <c r="AQ136" i="1" l="1"/>
  <c r="AS135" i="1"/>
  <c r="AS136" i="1" l="1"/>
  <c r="AQ137" i="1"/>
  <c r="AS137" i="1" l="1"/>
  <c r="AQ138" i="1"/>
  <c r="AS138" i="1" l="1"/>
  <c r="AQ139" i="1"/>
  <c r="AS139" i="1" l="1"/>
  <c r="AQ140" i="1"/>
  <c r="AQ141" i="1" l="1"/>
  <c r="AS140" i="1"/>
  <c r="AQ142" i="1" l="1"/>
  <c r="AS141" i="1"/>
  <c r="AS142" i="1" l="1"/>
  <c r="AQ143" i="1"/>
  <c r="AS143" i="1" l="1"/>
  <c r="AQ144" i="1"/>
  <c r="AS144" i="1" l="1"/>
  <c r="AQ145" i="1"/>
  <c r="AQ146" i="1" l="1"/>
  <c r="AS145" i="1"/>
  <c r="AQ147" i="1" l="1"/>
  <c r="AS146" i="1"/>
  <c r="AS147" i="1" l="1"/>
  <c r="AQ148" i="1"/>
  <c r="AS148" i="1" l="1"/>
  <c r="AQ149" i="1"/>
  <c r="AQ150" i="1" l="1"/>
  <c r="AS149" i="1"/>
  <c r="AQ151" i="1" l="1"/>
  <c r="AS150" i="1"/>
  <c r="AQ152" i="1" l="1"/>
  <c r="AS151" i="1"/>
  <c r="AS152" i="1" l="1"/>
  <c r="AQ156" i="1"/>
  <c r="AQ157" i="1" l="1"/>
  <c r="AS156" i="1"/>
  <c r="AQ158" i="1" l="1"/>
  <c r="AS157" i="1"/>
  <c r="AQ159" i="1" l="1"/>
  <c r="AS158" i="1"/>
  <c r="AS159" i="1" l="1"/>
  <c r="AQ160" i="1"/>
  <c r="AQ161" i="1" l="1"/>
  <c r="AS160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S194" i="1" l="1"/>
  <c r="AQ195" i="1"/>
  <c r="AS195" i="1" l="1"/>
  <c r="AQ196" i="1"/>
  <c r="AS196" i="1" l="1"/>
  <c r="AQ197" i="1"/>
  <c r="AS197" i="1" l="1"/>
  <c r="AQ198" i="1"/>
  <c r="AQ199" i="1" l="1"/>
  <c r="AS198" i="1"/>
  <c r="AQ200" i="1" l="1"/>
  <c r="AS199" i="1"/>
  <c r="AQ201" i="1" l="1"/>
  <c r="AS200" i="1"/>
  <c r="AQ202" i="1" l="1"/>
  <c r="AS201" i="1"/>
  <c r="AS202" i="1" l="1"/>
  <c r="AQ206" i="1"/>
  <c r="AS206" i="1" l="1"/>
  <c r="AQ207" i="1"/>
  <c r="AQ208" i="1" l="1"/>
  <c r="AS207" i="1"/>
  <c r="AQ209" i="1" l="1"/>
  <c r="AS208" i="1"/>
  <c r="AQ210" i="1" l="1"/>
  <c r="AS209" i="1"/>
  <c r="AS210" i="1" l="1"/>
  <c r="AQ211" i="1"/>
  <c r="AQ212" i="1" l="1"/>
  <c r="AS211" i="1"/>
  <c r="AS212" i="1" l="1"/>
  <c r="AQ213" i="1"/>
  <c r="AS213" i="1" l="1"/>
  <c r="AQ214" i="1"/>
  <c r="AS214" i="1" l="1"/>
  <c r="AQ215" i="1"/>
  <c r="AQ216" i="1" l="1"/>
  <c r="AS215" i="1"/>
  <c r="AQ217" i="1" l="1"/>
  <c r="AS216" i="1"/>
  <c r="AQ218" i="1" l="1"/>
  <c r="AS217" i="1"/>
  <c r="AS218" i="1" l="1"/>
  <c r="AQ219" i="1"/>
  <c r="AQ220" i="1" l="1"/>
  <c r="AS219" i="1"/>
  <c r="AQ221" i="1" l="1"/>
  <c r="AS220" i="1"/>
  <c r="AQ222" i="1" l="1"/>
  <c r="AS221" i="1"/>
  <c r="AS222" i="1" l="1"/>
  <c r="AQ223" i="1"/>
  <c r="AQ224" i="1" l="1"/>
  <c r="AS223" i="1"/>
  <c r="AQ225" i="1" l="1"/>
  <c r="AS224" i="1"/>
  <c r="AQ226" i="1" l="1"/>
  <c r="AS225" i="1"/>
  <c r="AS226" i="1" l="1"/>
  <c r="AQ227" i="1"/>
  <c r="AQ228" i="1" l="1"/>
  <c r="AS227" i="1"/>
  <c r="AQ229" i="1" l="1"/>
  <c r="AS228" i="1"/>
  <c r="AQ230" i="1" l="1"/>
  <c r="AS229" i="1"/>
  <c r="AS230" i="1" l="1"/>
  <c r="AQ231" i="1"/>
  <c r="AQ232" i="1" l="1"/>
  <c r="AS231" i="1"/>
  <c r="AQ233" i="1" l="1"/>
  <c r="AS232" i="1"/>
  <c r="AQ234" i="1" l="1"/>
  <c r="AS233" i="1"/>
  <c r="AS234" i="1" l="1"/>
  <c r="AQ235" i="1"/>
  <c r="AQ236" i="1" l="1"/>
  <c r="AS235" i="1"/>
  <c r="AQ237" i="1" l="1"/>
  <c r="AS236" i="1"/>
  <c r="AQ238" i="1" l="1"/>
  <c r="AS237" i="1"/>
  <c r="AS238" i="1" l="1"/>
  <c r="AQ239" i="1"/>
  <c r="AQ240" i="1" l="1"/>
  <c r="AS239" i="1"/>
  <c r="AQ241" i="1" l="1"/>
  <c r="AS240" i="1"/>
  <c r="AQ242" i="1" l="1"/>
  <c r="AS241" i="1"/>
  <c r="AS242" i="1" l="1"/>
  <c r="AQ243" i="1"/>
  <c r="AQ244" i="1" l="1"/>
  <c r="AS243" i="1"/>
  <c r="AQ245" i="1" l="1"/>
  <c r="AS244" i="1"/>
  <c r="AQ246" i="1" l="1"/>
  <c r="AS245" i="1"/>
  <c r="AS246" i="1" l="1"/>
  <c r="AQ247" i="1"/>
  <c r="AQ248" i="1" l="1"/>
  <c r="AS247" i="1"/>
  <c r="AQ249" i="1" l="1"/>
  <c r="AS248" i="1"/>
  <c r="AS249" i="1" l="1"/>
  <c r="AQ250" i="1"/>
  <c r="AQ251" i="1" l="1"/>
  <c r="AS250" i="1"/>
  <c r="AQ252" i="1" l="1"/>
  <c r="AS251" i="1"/>
  <c r="AQ256" i="1" l="1"/>
  <c r="AS252" i="1"/>
  <c r="AS256" i="1" l="1"/>
  <c r="AQ257" i="1"/>
  <c r="AQ258" i="1" l="1"/>
  <c r="AS257" i="1"/>
  <c r="AS258" i="1" l="1"/>
  <c r="AQ259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S296" i="1" l="1"/>
  <c r="AQ297" i="1"/>
  <c r="AQ298" i="1" l="1"/>
  <c r="AS297" i="1"/>
  <c r="AQ299" i="1" l="1"/>
  <c r="AS298" i="1"/>
  <c r="AS299" i="1" l="1"/>
  <c r="AQ300" i="1"/>
  <c r="AS300" i="1" l="1"/>
  <c r="AQ301" i="1"/>
  <c r="AQ302" i="1" l="1"/>
  <c r="AS301" i="1"/>
  <c r="AQ306" i="1" l="1"/>
  <c r="AS302" i="1"/>
  <c r="AQ307" i="1" l="1"/>
  <c r="AS306" i="1"/>
  <c r="AS307" i="1" l="1"/>
  <c r="AQ308" i="1"/>
  <c r="AS308" i="1" l="1"/>
  <c r="AQ309" i="1"/>
  <c r="AQ310" i="1" l="1"/>
  <c r="AS309" i="1"/>
  <c r="AQ311" i="1" l="1"/>
  <c r="AS310" i="1"/>
  <c r="AQ312" i="1" l="1"/>
  <c r="AS311" i="1"/>
  <c r="AS312" i="1" l="1"/>
  <c r="AQ313" i="1"/>
  <c r="AS313" i="1" l="1"/>
  <c r="AQ314" i="1"/>
  <c r="AQ315" i="1" l="1"/>
  <c r="AS314" i="1"/>
  <c r="AQ316" i="1" l="1"/>
  <c r="AS315" i="1"/>
  <c r="AQ317" i="1" l="1"/>
  <c r="AS316" i="1"/>
  <c r="AQ318" i="1" l="1"/>
  <c r="AS317" i="1"/>
  <c r="AQ319" i="1" l="1"/>
  <c r="AS318" i="1"/>
  <c r="AS319" i="1" l="1"/>
  <c r="AQ320" i="1"/>
  <c r="AS320" i="1" l="1"/>
  <c r="AQ321" i="1"/>
  <c r="AQ322" i="1" l="1"/>
  <c r="AS321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<sst xmlns="http://schemas.openxmlformats.org/spreadsheetml/2006/main" count="941" uniqueCount="136">
  <si>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</si>
  <si>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</si>
  <si>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</si>
  <si>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</si>
  <si>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</si>
  <si>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II JULI  ( 7  JULI  S/D 13 JULI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</si>
  <si>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</si>
  <si>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</si>
  <si>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</si>
  <si>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</si>
  <si>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</si>
  <si>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</si>
  <si>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</si>
  <si>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</si>
  <si>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</si>
  <si>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</si>
  <si>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</si>
  <si>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</si>
  <si>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</si>
  <si>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JULI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</si>
  <si>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</si>
  <si>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</si>
  <si>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</si>
  <si>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</si>
  <si>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</si>
  <si>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</si>
  <si>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</si>
  <si>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</si>
  <si>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</si>
  <si>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</si>
  <si>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</si>
  <si>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</si>
  <si>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</si>
  <si>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</si>
  <si>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</si>
  <si>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</si>
  <si>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</si>
  <si>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</si>
  <si>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</si>
  <si>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</si>
  <si>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</si>
  <si>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</si>
  <si>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</si>
  <si>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</si>
  <si>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</si>
  <si>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</si>
  <si>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</si>
  <si>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</si>
  <si>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</si>
  <si>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</si>
  <si>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</si>
  <si>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</si>
  <si>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</si>
  <si>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</si>
  <si>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</si>
  <si>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</si>
  <si>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</si>
  <si>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</si>
  <si>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</si>
  <si>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Ada Pekerjaan Kontruksi dari BBWS Pemali Juana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</si>
  <si>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</si>
  <si>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</si>
  <si>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</si>
  <si>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</si>
  <si>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</si>
  <si>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</si>
  <si>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</si>
  <si>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</si>
  <si>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</si>
  <si>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</si>
  <si>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</si>
  <si>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</si>
  <si>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</si>
  <si>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</si>
  <si>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</si>
  <si>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</si>
  <si>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</si>
  <si>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</si>
  <si>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</si>
  <si>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</si>
  <si>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</si>
  <si>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</si>
  <si>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</si>
  <si>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</si>
  <si>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</si>
  <si>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</si>
  <si>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</si>
  <si>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</si>
  <si>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</si>
  <si>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</si>
  <si>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</si>
  <si>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</si>
  <si>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</si>
  <si>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</si>
  <si>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</si>
  <si>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</si>
  <si>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</si>
  <si>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</si>
  <si>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</si>
  <si>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</si>
  <si>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</si>
  <si>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</si>
  <si>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</si>
  <si>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</si>
  <si>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</si>
  <si>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</si>
  <si>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</si>
  <si>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</si>
  <si>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</si>
  <si>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</si>
  <si>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</si>
  <si>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</si>
  <si>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</si>
  <si>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</si>
  <si>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</si>
  <si>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</si>
  <si>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</si>
  <si>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</si>
  <si>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</si>
  <si>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</si>
  <si>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</si>
  <si>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</si>
  <si>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</si>
  <si>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</si>
  <si>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</si>
  <si>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</si>
  <si>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</si>
  <si>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</si>
  <si>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</si>
  <si>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</si>
  <si>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</si>
  <si>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</si>
  <si>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/>
  </si>
  <si>
    <t xml:space="preserve">                          </t>
  </si>
  <si>
    <t>JUNI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</si>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</sst>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2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2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164" fontId="16" fillId="2" borderId="46" xfId="0" applyNumberFormat="1" applyFont="1" applyFill="1" applyBorder="1" applyAlignment="1">
      <alignment horizontal="center" vertical="center" wrapText="1"/>
    </xf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2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2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2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2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2" fontId="25" fillId="0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2" fontId="26" fillId="0" borderId="44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43" fontId="20" fillId="4" borderId="44" xfId="1" applyNumberFormat="1" applyFont="1" applyFill="1" applyBorder="1" applyAlignment="1">
      <alignment vertical="center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13968"/>
        <c:axId val="307112008"/>
      </c:lineChart>
      <c:catAx>
        <c:axId val="3071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12008"/>
        <c:crosses val="autoZero"/>
        <c:auto val="1"/>
        <c:lblAlgn val="ctr"/>
        <c:lblOffset val="100"/>
        <c:noMultiLvlLbl val="0"/>
      </c:catAx>
      <c:valAx>
        <c:axId val="307112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1139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08" l="0.70866141732288812" r="0.70866141732288812" t="0.74803149606305608" header="0.31496062992129276" footer="0.31496062992129276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09656"/>
        <c:axId val="307110048"/>
      </c:barChart>
      <c:catAx>
        <c:axId val="307109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52"/>
              <c:y val="0.761718635170605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004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0711004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35E-3"/>
              <c:y val="0.382812298462693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09656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1302.54</c:v>
                </c:pt>
                <c:pt idx="103">
                  <c:v>1319.08</c:v>
                </c:pt>
                <c:pt idx="104">
                  <c:v>1322.54</c:v>
                </c:pt>
                <c:pt idx="105">
                  <c:v>1330.44</c:v>
                </c:pt>
                <c:pt idx="106">
                  <c:v>1342.59</c:v>
                </c:pt>
                <c:pt idx="107">
                  <c:v>1336.47</c:v>
                </c:pt>
                <c:pt idx="108">
                  <c:v>1334.88</c:v>
                </c:pt>
                <c:pt idx="109">
                  <c:v>1344.69</c:v>
                </c:pt>
                <c:pt idx="110">
                  <c:v>1344.36</c:v>
                </c:pt>
                <c:pt idx="111">
                  <c:v>1341.98</c:v>
                </c:pt>
                <c:pt idx="112">
                  <c:v>1336.75</c:v>
                </c:pt>
                <c:pt idx="113">
                  <c:v>1343.62</c:v>
                </c:pt>
                <c:pt idx="114">
                  <c:v>1338.36</c:v>
                </c:pt>
                <c:pt idx="115">
                  <c:v>1337.14</c:v>
                </c:pt>
                <c:pt idx="116">
                  <c:v>1325.84</c:v>
                </c:pt>
                <c:pt idx="117">
                  <c:v>1325.68</c:v>
                </c:pt>
                <c:pt idx="118">
                  <c:v>1325.5</c:v>
                </c:pt>
                <c:pt idx="119">
                  <c:v>1331.05</c:v>
                </c:pt>
                <c:pt idx="120">
                  <c:v>1330.25</c:v>
                </c:pt>
                <c:pt idx="121">
                  <c:v>1325.57</c:v>
                </c:pt>
                <c:pt idx="122">
                  <c:v>1325.65</c:v>
                </c:pt>
                <c:pt idx="123">
                  <c:v>1330.46</c:v>
                </c:pt>
                <c:pt idx="124">
                  <c:v>1329.06</c:v>
                </c:pt>
                <c:pt idx="125">
                  <c:v>1331.05</c:v>
                </c:pt>
                <c:pt idx="126">
                  <c:v>1330.3</c:v>
                </c:pt>
                <c:pt idx="127">
                  <c:v>1329.69</c:v>
                </c:pt>
                <c:pt idx="128">
                  <c:v>1328</c:v>
                </c:pt>
                <c:pt idx="129">
                  <c:v>1324.7</c:v>
                </c:pt>
                <c:pt idx="130">
                  <c:v>1323.86</c:v>
                </c:pt>
                <c:pt idx="131">
                  <c:v>1322.17</c:v>
                </c:pt>
                <c:pt idx="132">
                  <c:v>1325.19</c:v>
                </c:pt>
                <c:pt idx="133">
                  <c:v>1333.9</c:v>
                </c:pt>
                <c:pt idx="134">
                  <c:v>1329.37</c:v>
                </c:pt>
                <c:pt idx="135">
                  <c:v>1338.35</c:v>
                </c:pt>
                <c:pt idx="136">
                  <c:v>1346.29</c:v>
                </c:pt>
                <c:pt idx="137">
                  <c:v>1360.15</c:v>
                </c:pt>
                <c:pt idx="141">
                  <c:v>1359.98</c:v>
                </c:pt>
                <c:pt idx="142">
                  <c:v>1364.21</c:v>
                </c:pt>
                <c:pt idx="143">
                  <c:v>1360.27</c:v>
                </c:pt>
                <c:pt idx="144">
                  <c:v>1354.68</c:v>
                </c:pt>
                <c:pt idx="145">
                  <c:v>1350.1</c:v>
                </c:pt>
                <c:pt idx="146">
                  <c:v>1349.5</c:v>
                </c:pt>
                <c:pt idx="147">
                  <c:v>1358.77</c:v>
                </c:pt>
                <c:pt idx="148">
                  <c:v>1357.4</c:v>
                </c:pt>
                <c:pt idx="149">
                  <c:v>1367.03</c:v>
                </c:pt>
                <c:pt idx="150">
                  <c:v>1371.52</c:v>
                </c:pt>
                <c:pt idx="151">
                  <c:v>1371.31</c:v>
                </c:pt>
                <c:pt idx="152">
                  <c:v>1362.7</c:v>
                </c:pt>
                <c:pt idx="153">
                  <c:v>1357.71</c:v>
                </c:pt>
                <c:pt idx="154">
                  <c:v>1356.21</c:v>
                </c:pt>
                <c:pt idx="155">
                  <c:v>1358.03</c:v>
                </c:pt>
                <c:pt idx="156">
                  <c:v>1362.48</c:v>
                </c:pt>
                <c:pt idx="157">
                  <c:v>1362.01</c:v>
                </c:pt>
                <c:pt idx="158">
                  <c:v>1361.81</c:v>
                </c:pt>
                <c:pt idx="159">
                  <c:v>1367.36</c:v>
                </c:pt>
                <c:pt idx="160">
                  <c:v>1372.39</c:v>
                </c:pt>
                <c:pt idx="161">
                  <c:v>1366.77</c:v>
                </c:pt>
                <c:pt idx="162">
                  <c:v>1363.29</c:v>
                </c:pt>
                <c:pt idx="163">
                  <c:v>1361.13</c:v>
                </c:pt>
                <c:pt idx="164">
                  <c:v>1356.61</c:v>
                </c:pt>
                <c:pt idx="165">
                  <c:v>1351.16</c:v>
                </c:pt>
                <c:pt idx="166">
                  <c:v>1343.65</c:v>
                </c:pt>
                <c:pt idx="167">
                  <c:v>1340.17</c:v>
                </c:pt>
                <c:pt idx="168">
                  <c:v>1335.79</c:v>
                </c:pt>
                <c:pt idx="169">
                  <c:v>1332.94</c:v>
                </c:pt>
                <c:pt idx="170">
                  <c:v>1337.65</c:v>
                </c:pt>
                <c:pt idx="171">
                  <c:v>1329.91</c:v>
                </c:pt>
                <c:pt idx="172">
                  <c:v>1314.27</c:v>
                </c:pt>
                <c:pt idx="173">
                  <c:v>1306.03</c:v>
                </c:pt>
                <c:pt idx="174">
                  <c:v>1296.81</c:v>
                </c:pt>
                <c:pt idx="175">
                  <c:v>1296.3699999999999</c:v>
                </c:pt>
                <c:pt idx="176">
                  <c:v>1291.32</c:v>
                </c:pt>
                <c:pt idx="177">
                  <c:v>1286.81</c:v>
                </c:pt>
                <c:pt idx="178">
                  <c:v>1279.3800000000001</c:v>
                </c:pt>
                <c:pt idx="179">
                  <c:v>1271.1099999999999</c:v>
                </c:pt>
                <c:pt idx="180">
                  <c:v>1267.23</c:v>
                </c:pt>
                <c:pt idx="181">
                  <c:v>1260.2</c:v>
                </c:pt>
                <c:pt idx="182">
                  <c:v>1253.3</c:v>
                </c:pt>
                <c:pt idx="183">
                  <c:v>1250.82</c:v>
                </c:pt>
                <c:pt idx="184">
                  <c:v>1235.95</c:v>
                </c:pt>
                <c:pt idx="185">
                  <c:v>1231.04</c:v>
                </c:pt>
                <c:pt idx="186">
                  <c:v>1223.48</c:v>
                </c:pt>
                <c:pt idx="187">
                  <c:v>1218.77</c:v>
                </c:pt>
                <c:pt idx="191">
                  <c:v>1211.83</c:v>
                </c:pt>
                <c:pt idx="192">
                  <c:v>1219.5999999999999</c:v>
                </c:pt>
                <c:pt idx="193">
                  <c:v>1197.8800000000001</c:v>
                </c:pt>
                <c:pt idx="194">
                  <c:v>1188.24</c:v>
                </c:pt>
                <c:pt idx="195">
                  <c:v>1184.31</c:v>
                </c:pt>
                <c:pt idx="196">
                  <c:v>1180.83</c:v>
                </c:pt>
                <c:pt idx="197">
                  <c:v>1172.69</c:v>
                </c:pt>
                <c:pt idx="198">
                  <c:v>1197.5</c:v>
                </c:pt>
                <c:pt idx="199">
                  <c:v>1164.33</c:v>
                </c:pt>
                <c:pt idx="200">
                  <c:v>1159.21</c:v>
                </c:pt>
                <c:pt idx="201">
                  <c:v>1149.1099999999999</c:v>
                </c:pt>
                <c:pt idx="202">
                  <c:v>1148.8499999999999</c:v>
                </c:pt>
                <c:pt idx="203">
                  <c:v>1142.4100000000001</c:v>
                </c:pt>
                <c:pt idx="204">
                  <c:v>1135.6500000000001</c:v>
                </c:pt>
                <c:pt idx="205">
                  <c:v>1129.03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114360"/>
        <c:axId val="307110440"/>
      </c:lineChart>
      <c:dateAx>
        <c:axId val="307114360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0440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07110440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1E-2"/>
              <c:y val="0.47634067170175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4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106912"/>
        <c:axId val="307111224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106912"/>
        <c:axId val="307111224"/>
      </c:lineChart>
      <c:catAx>
        <c:axId val="3071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11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7111224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8E-2"/>
              <c:y val="0.36760261004526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1069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%20Mg%20Ke%20II%20JULI%20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1302.54</v>
          </cell>
        </row>
        <row r="168">
          <cell r="AQ168">
            <v>99</v>
          </cell>
          <cell r="AR168">
            <v>1319.08</v>
          </cell>
        </row>
        <row r="169">
          <cell r="AQ169">
            <v>100</v>
          </cell>
          <cell r="AR169">
            <v>1322.54</v>
          </cell>
        </row>
        <row r="170">
          <cell r="AQ170">
            <v>101</v>
          </cell>
          <cell r="AR170">
            <v>1330.44</v>
          </cell>
        </row>
        <row r="171">
          <cell r="AQ171">
            <v>102</v>
          </cell>
          <cell r="AR171">
            <v>1342.59</v>
          </cell>
        </row>
        <row r="172">
          <cell r="AQ172">
            <v>103</v>
          </cell>
          <cell r="AR172">
            <v>1336.47</v>
          </cell>
        </row>
        <row r="173">
          <cell r="AQ173">
            <v>104</v>
          </cell>
          <cell r="AR173">
            <v>1334.88</v>
          </cell>
        </row>
        <row r="174">
          <cell r="AQ174">
            <v>105</v>
          </cell>
          <cell r="AR174">
            <v>1344.69</v>
          </cell>
        </row>
        <row r="175">
          <cell r="AQ175">
            <v>106</v>
          </cell>
          <cell r="AR175">
            <v>1344.36</v>
          </cell>
        </row>
        <row r="176">
          <cell r="AQ176">
            <v>107</v>
          </cell>
          <cell r="AR176">
            <v>1341.98</v>
          </cell>
        </row>
        <row r="177">
          <cell r="AQ177">
            <v>108</v>
          </cell>
          <cell r="AR177">
            <v>1336.75</v>
          </cell>
        </row>
        <row r="178">
          <cell r="AQ178">
            <v>109</v>
          </cell>
          <cell r="AR178">
            <v>1343.62</v>
          </cell>
        </row>
        <row r="179">
          <cell r="AQ179">
            <v>110</v>
          </cell>
          <cell r="AR179">
            <v>1338.36</v>
          </cell>
        </row>
        <row r="180">
          <cell r="AQ180">
            <v>111</v>
          </cell>
          <cell r="AR180">
            <v>1337.14</v>
          </cell>
        </row>
        <row r="181">
          <cell r="AQ181">
            <v>112</v>
          </cell>
          <cell r="AR181">
            <v>1325.84</v>
          </cell>
        </row>
        <row r="182">
          <cell r="AQ182">
            <v>113</v>
          </cell>
          <cell r="AR182">
            <v>1325.68</v>
          </cell>
        </row>
        <row r="183">
          <cell r="AQ183">
            <v>114</v>
          </cell>
          <cell r="AR183">
            <v>1325.5</v>
          </cell>
        </row>
        <row r="184">
          <cell r="AQ184">
            <v>115</v>
          </cell>
          <cell r="AR184">
            <v>1331.05</v>
          </cell>
        </row>
        <row r="185">
          <cell r="AQ185">
            <v>116</v>
          </cell>
          <cell r="AR185">
            <v>1330.25</v>
          </cell>
        </row>
        <row r="186">
          <cell r="AQ186">
            <v>117</v>
          </cell>
          <cell r="AR186">
            <v>1325.57</v>
          </cell>
        </row>
        <row r="187">
          <cell r="AQ187">
            <v>118</v>
          </cell>
          <cell r="AR187">
            <v>1325.65</v>
          </cell>
        </row>
        <row r="188">
          <cell r="AQ188">
            <v>119</v>
          </cell>
          <cell r="AR188">
            <v>1330.46</v>
          </cell>
        </row>
        <row r="189">
          <cell r="AQ189">
            <v>120</v>
          </cell>
          <cell r="AR189">
            <v>1329.06</v>
          </cell>
        </row>
        <row r="190">
          <cell r="AQ190">
            <v>121</v>
          </cell>
          <cell r="AR190">
            <v>1331.05</v>
          </cell>
        </row>
        <row r="191">
          <cell r="AQ191">
            <v>122</v>
          </cell>
          <cell r="AR191">
            <v>1330.3</v>
          </cell>
        </row>
        <row r="192">
          <cell r="AQ192">
            <v>123</v>
          </cell>
          <cell r="AR192">
            <v>1329.69</v>
          </cell>
        </row>
        <row r="193">
          <cell r="AQ193">
            <v>124</v>
          </cell>
          <cell r="AR193">
            <v>1328</v>
          </cell>
        </row>
        <row r="194">
          <cell r="AQ194">
            <v>125</v>
          </cell>
          <cell r="AR194">
            <v>1324.7</v>
          </cell>
        </row>
        <row r="195">
          <cell r="AQ195">
            <v>126</v>
          </cell>
          <cell r="AR195">
            <v>1323.86</v>
          </cell>
        </row>
        <row r="196">
          <cell r="AQ196">
            <v>127</v>
          </cell>
          <cell r="AR196">
            <v>1322.17</v>
          </cell>
        </row>
        <row r="197">
          <cell r="AQ197">
            <v>128</v>
          </cell>
          <cell r="AR197">
            <v>1325.19</v>
          </cell>
        </row>
        <row r="198">
          <cell r="AQ198">
            <v>129</v>
          </cell>
          <cell r="AR198">
            <v>1333.9</v>
          </cell>
        </row>
        <row r="199">
          <cell r="AQ199">
            <v>130</v>
          </cell>
          <cell r="AR199">
            <v>1329.37</v>
          </cell>
        </row>
        <row r="200">
          <cell r="AQ200">
            <v>131</v>
          </cell>
          <cell r="AR200">
            <v>1338.35</v>
          </cell>
        </row>
        <row r="201">
          <cell r="AQ201">
            <v>132</v>
          </cell>
          <cell r="AR201">
            <v>1346.29</v>
          </cell>
        </row>
        <row r="202">
          <cell r="AQ202">
            <v>133</v>
          </cell>
          <cell r="AR202">
            <v>1360.15</v>
          </cell>
        </row>
        <row r="206">
          <cell r="AQ206">
            <v>134</v>
          </cell>
          <cell r="AR206">
            <v>1359.98</v>
          </cell>
        </row>
        <row r="207">
          <cell r="AQ207">
            <v>135</v>
          </cell>
          <cell r="AR207">
            <v>1364.21</v>
          </cell>
        </row>
        <row r="208">
          <cell r="AQ208">
            <v>136</v>
          </cell>
          <cell r="AR208">
            <v>1360.27</v>
          </cell>
        </row>
        <row r="209">
          <cell r="AQ209">
            <v>137</v>
          </cell>
          <cell r="AR209">
            <v>1354.68</v>
          </cell>
        </row>
        <row r="210">
          <cell r="AQ210">
            <v>138</v>
          </cell>
          <cell r="AR210">
            <v>1350.1</v>
          </cell>
        </row>
        <row r="211">
          <cell r="AQ211">
            <v>139</v>
          </cell>
          <cell r="AR211">
            <v>1349.5</v>
          </cell>
        </row>
        <row r="212">
          <cell r="AQ212">
            <v>140</v>
          </cell>
          <cell r="AR212">
            <v>1358.77</v>
          </cell>
        </row>
        <row r="213">
          <cell r="AQ213">
            <v>141</v>
          </cell>
          <cell r="AR213">
            <v>1357.4</v>
          </cell>
        </row>
        <row r="214">
          <cell r="AQ214">
            <v>142</v>
          </cell>
          <cell r="AR214">
            <v>1367.03</v>
          </cell>
        </row>
        <row r="215">
          <cell r="AQ215">
            <v>143</v>
          </cell>
          <cell r="AR215">
            <v>1371.52</v>
          </cell>
        </row>
        <row r="216">
          <cell r="AQ216">
            <v>144</v>
          </cell>
          <cell r="AR216">
            <v>1371.31</v>
          </cell>
        </row>
        <row r="217">
          <cell r="AQ217">
            <v>145</v>
          </cell>
          <cell r="AR217">
            <v>1362.7</v>
          </cell>
        </row>
        <row r="218">
          <cell r="AQ218">
            <v>146</v>
          </cell>
          <cell r="AR218">
            <v>1357.71</v>
          </cell>
        </row>
        <row r="219">
          <cell r="AQ219">
            <v>147</v>
          </cell>
          <cell r="AR219">
            <v>1356.21</v>
          </cell>
        </row>
        <row r="220">
          <cell r="AQ220">
            <v>148</v>
          </cell>
          <cell r="AR220">
            <v>1358.03</v>
          </cell>
        </row>
        <row r="221">
          <cell r="AQ221">
            <v>149</v>
          </cell>
          <cell r="AR221">
            <v>1362.48</v>
          </cell>
        </row>
        <row r="222">
          <cell r="AQ222">
            <v>150</v>
          </cell>
          <cell r="AR222">
            <v>1362.01</v>
          </cell>
        </row>
        <row r="223">
          <cell r="AQ223">
            <v>151</v>
          </cell>
          <cell r="AR223">
            <v>1361.81</v>
          </cell>
        </row>
        <row r="224">
          <cell r="AQ224">
            <v>152</v>
          </cell>
          <cell r="AR224">
            <v>1367.36</v>
          </cell>
        </row>
        <row r="225">
          <cell r="AQ225">
            <v>153</v>
          </cell>
          <cell r="AR225">
            <v>1372.39</v>
          </cell>
        </row>
        <row r="226">
          <cell r="AQ226">
            <v>154</v>
          </cell>
          <cell r="AR226">
            <v>1366.77</v>
          </cell>
        </row>
        <row r="227">
          <cell r="AQ227">
            <v>155</v>
          </cell>
          <cell r="AR227">
            <v>1363.29</v>
          </cell>
        </row>
        <row r="228">
          <cell r="AQ228">
            <v>156</v>
          </cell>
          <cell r="AR228">
            <v>1361.13</v>
          </cell>
        </row>
        <row r="229">
          <cell r="AQ229">
            <v>157</v>
          </cell>
          <cell r="AR229">
            <v>1356.61</v>
          </cell>
        </row>
        <row r="230">
          <cell r="AQ230">
            <v>158</v>
          </cell>
          <cell r="AR230">
            <v>1351.16</v>
          </cell>
        </row>
        <row r="231">
          <cell r="AQ231">
            <v>159</v>
          </cell>
          <cell r="AR231">
            <v>1343.65</v>
          </cell>
        </row>
        <row r="232">
          <cell r="AQ232">
            <v>160</v>
          </cell>
          <cell r="AR232">
            <v>1340.17</v>
          </cell>
        </row>
        <row r="233">
          <cell r="AQ233">
            <v>161</v>
          </cell>
          <cell r="AR233">
            <v>1335.79</v>
          </cell>
        </row>
        <row r="234">
          <cell r="AQ234">
            <v>162</v>
          </cell>
          <cell r="AR234">
            <v>1332.94</v>
          </cell>
        </row>
        <row r="235">
          <cell r="AQ235">
            <v>163</v>
          </cell>
          <cell r="AR235">
            <v>1337.65</v>
          </cell>
        </row>
        <row r="236">
          <cell r="AQ236">
            <v>164</v>
          </cell>
          <cell r="AR236">
            <v>1329.91</v>
          </cell>
        </row>
        <row r="237">
          <cell r="AQ237">
            <v>165</v>
          </cell>
          <cell r="AR237">
            <v>1314.27</v>
          </cell>
        </row>
        <row r="238">
          <cell r="AQ238">
            <v>166</v>
          </cell>
          <cell r="AR238">
            <v>1306.03</v>
          </cell>
        </row>
        <row r="239">
          <cell r="AQ239">
            <v>167</v>
          </cell>
          <cell r="AR239">
            <v>1296.81</v>
          </cell>
        </row>
        <row r="240">
          <cell r="AQ240">
            <v>168</v>
          </cell>
          <cell r="AR240">
            <v>1296.3699999999999</v>
          </cell>
        </row>
        <row r="241">
          <cell r="AQ241">
            <v>169</v>
          </cell>
          <cell r="AR241">
            <v>1291.32</v>
          </cell>
        </row>
        <row r="242">
          <cell r="AQ242">
            <v>170</v>
          </cell>
          <cell r="AR242">
            <v>1286.81</v>
          </cell>
        </row>
        <row r="243">
          <cell r="AQ243">
            <v>171</v>
          </cell>
          <cell r="AR243">
            <v>1279.3800000000001</v>
          </cell>
        </row>
        <row r="244">
          <cell r="AQ244">
            <v>172</v>
          </cell>
          <cell r="AR244">
            <v>1271.1099999999999</v>
          </cell>
        </row>
        <row r="245">
          <cell r="AQ245">
            <v>173</v>
          </cell>
          <cell r="AR245">
            <v>1267.23</v>
          </cell>
        </row>
        <row r="246">
          <cell r="AQ246">
            <v>174</v>
          </cell>
          <cell r="AR246">
            <v>1260.2</v>
          </cell>
        </row>
        <row r="247">
          <cell r="AQ247">
            <v>175</v>
          </cell>
          <cell r="AR247">
            <v>1253.3</v>
          </cell>
        </row>
        <row r="248">
          <cell r="AQ248">
            <v>176</v>
          </cell>
          <cell r="AR248">
            <v>1250.82</v>
          </cell>
        </row>
        <row r="249">
          <cell r="AQ249">
            <v>177</v>
          </cell>
          <cell r="AR249">
            <v>1235.95</v>
          </cell>
        </row>
        <row r="250">
          <cell r="AQ250">
            <v>178</v>
          </cell>
          <cell r="AR250">
            <v>1231.04</v>
          </cell>
        </row>
        <row r="251">
          <cell r="AQ251">
            <v>179</v>
          </cell>
          <cell r="AR251">
            <v>1223.48</v>
          </cell>
        </row>
        <row r="252">
          <cell r="AQ252">
            <v>180</v>
          </cell>
          <cell r="AR252">
            <v>1218.77</v>
          </cell>
        </row>
        <row r="256">
          <cell r="AQ256">
            <v>181</v>
          </cell>
          <cell r="AR256">
            <v>1211.83</v>
          </cell>
        </row>
        <row r="257">
          <cell r="AQ257">
            <v>182</v>
          </cell>
          <cell r="AR257">
            <v>1219.5999999999999</v>
          </cell>
        </row>
        <row r="258">
          <cell r="AQ258">
            <v>183</v>
          </cell>
          <cell r="AR258">
            <v>1197.8800000000001</v>
          </cell>
        </row>
        <row r="259">
          <cell r="AQ259">
            <v>184</v>
          </cell>
          <cell r="AR259">
            <v>1188.24</v>
          </cell>
        </row>
        <row r="260">
          <cell r="AQ260">
            <v>185</v>
          </cell>
          <cell r="AR260">
            <v>1184.31</v>
          </cell>
        </row>
        <row r="261">
          <cell r="AQ261">
            <v>186</v>
          </cell>
          <cell r="AR261">
            <v>1180.83</v>
          </cell>
        </row>
        <row r="262">
          <cell r="AQ262">
            <v>187</v>
          </cell>
          <cell r="AR262">
            <v>1172.69</v>
          </cell>
        </row>
        <row r="263">
          <cell r="AQ263">
            <v>188</v>
          </cell>
          <cell r="AR263">
            <v>1197.5</v>
          </cell>
        </row>
        <row r="264">
          <cell r="AQ264">
            <v>189</v>
          </cell>
          <cell r="AR264">
            <v>1164.33</v>
          </cell>
        </row>
        <row r="265">
          <cell r="AQ265">
            <v>190</v>
          </cell>
          <cell r="AR265">
            <v>1159.21</v>
          </cell>
        </row>
        <row r="266">
          <cell r="AQ266">
            <v>191</v>
          </cell>
          <cell r="AR266">
            <v>1149.1099999999999</v>
          </cell>
        </row>
        <row r="267">
          <cell r="AQ267">
            <v>192</v>
          </cell>
          <cell r="AR267">
            <v>1148.8499999999999</v>
          </cell>
        </row>
        <row r="268">
          <cell r="AQ268">
            <v>193</v>
          </cell>
          <cell r="AR268">
            <v>1142.4100000000001</v>
          </cell>
        </row>
        <row r="269">
          <cell r="AQ269">
            <v>194</v>
          </cell>
          <cell r="AR269">
            <v>1135.6500000000001</v>
          </cell>
        </row>
        <row r="270">
          <cell r="AQ270">
            <v>195</v>
          </cell>
          <cell r="AR270">
            <v>1129.03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8" zoomScale="60" zoomScaleNormal="60" workbookViewId="0">
      <selection activeCell="B2" sqref="B2:L55"/>
    </sheetView>
  </sheetViews>
  <sheetFormatPr defaultRowHeight="27" customHeight="1" x14ac:dyDescent="0.2"/>
  <cols>
    <col min="1" max="1" width="1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5" style="3" customWidth="1"/>
    <col min="11" max="11" width="17.8554687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7.25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13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1330.3</v>
      </c>
      <c r="AH7" s="53">
        <v>1372.39</v>
      </c>
      <c r="AI7" s="53">
        <v>1197.8800000000001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1329.69</v>
      </c>
      <c r="AH8" s="53">
        <v>1366.77</v>
      </c>
      <c r="AI8" s="53">
        <v>1188.24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1328</v>
      </c>
      <c r="AH9" s="53">
        <v>1363.29</v>
      </c>
      <c r="AI9" s="53">
        <v>1184.31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1324.7</v>
      </c>
      <c r="AH10" s="53">
        <v>1361.13</v>
      </c>
      <c r="AI10" s="53">
        <v>1180.83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53.24</v>
      </c>
      <c r="H11" s="82">
        <v>18.036251</v>
      </c>
      <c r="I11" s="82">
        <v>54.46</v>
      </c>
      <c r="J11" s="83">
        <v>23.860955000000001</v>
      </c>
      <c r="K11" s="84">
        <v>25.367355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1323.86</v>
      </c>
      <c r="AH11" s="53">
        <v>1356.61</v>
      </c>
      <c r="AI11" s="53">
        <v>1172.69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34</v>
      </c>
      <c r="D12" s="87" t="s">
        <v>33</v>
      </c>
      <c r="E12" s="88">
        <v>339.5</v>
      </c>
      <c r="F12" s="89">
        <v>7.77</v>
      </c>
      <c r="G12" s="90">
        <v>338.77</v>
      </c>
      <c r="H12" s="91">
        <v>7.1574999999999998</v>
      </c>
      <c r="I12" s="90">
        <v>339.47</v>
      </c>
      <c r="J12" s="92">
        <v>7.7424999999999997</v>
      </c>
      <c r="K12" s="84" t="s">
        <v>35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1322.17</v>
      </c>
      <c r="AH12" s="53">
        <v>1351.16</v>
      </c>
      <c r="AI12" s="53">
        <v>1197.5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36</v>
      </c>
      <c r="D13" s="87" t="s">
        <v>37</v>
      </c>
      <c r="E13" s="80">
        <v>77.5</v>
      </c>
      <c r="F13" s="81">
        <v>49.02</v>
      </c>
      <c r="G13" s="90">
        <v>73.650000000000006</v>
      </c>
      <c r="H13" s="91">
        <v>27.367895000000001</v>
      </c>
      <c r="I13" s="90">
        <v>75.819999999999993</v>
      </c>
      <c r="J13" s="92">
        <v>38.751491000000001</v>
      </c>
      <c r="K13" s="84" t="s">
        <v>36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1302.54</v>
      </c>
      <c r="AG13" s="53">
        <v>1325.19</v>
      </c>
      <c r="AH13" s="53">
        <v>1343.65</v>
      </c>
      <c r="AI13" s="53">
        <v>1164.33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38</v>
      </c>
      <c r="D14" s="87" t="s">
        <v>39</v>
      </c>
      <c r="E14" s="80">
        <v>463.3</v>
      </c>
      <c r="F14" s="81">
        <v>49.9</v>
      </c>
      <c r="G14" s="94">
        <v>462.54</v>
      </c>
      <c r="H14" s="94">
        <v>38.567</v>
      </c>
      <c r="I14" s="81">
        <v>462.42</v>
      </c>
      <c r="J14" s="95">
        <v>36.279000000000003</v>
      </c>
      <c r="K14" s="84" t="s">
        <v>40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1319.08</v>
      </c>
      <c r="AG14" s="53">
        <v>1333.9</v>
      </c>
      <c r="AH14" s="53">
        <v>1340.17</v>
      </c>
      <c r="AI14" s="53">
        <v>1159.21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41</v>
      </c>
      <c r="D15" s="87" t="s">
        <v>42</v>
      </c>
      <c r="E15" s="80">
        <v>207</v>
      </c>
      <c r="F15" s="81">
        <v>9.5030000000000001</v>
      </c>
      <c r="G15" s="96">
        <v>205.01</v>
      </c>
      <c r="H15" s="97">
        <v>7.2240000000000002</v>
      </c>
      <c r="I15" s="98">
        <v>203.22</v>
      </c>
      <c r="J15" s="99">
        <v>5.5869999999999997</v>
      </c>
      <c r="K15" s="84" t="s">
        <v>43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1322.54</v>
      </c>
      <c r="AG15" s="53">
        <v>1329.37</v>
      </c>
      <c r="AH15" s="53">
        <v>1335.79</v>
      </c>
      <c r="AI15" s="53">
        <v>1149.1099999999999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44</v>
      </c>
      <c r="D16" s="87" t="s">
        <v>42</v>
      </c>
      <c r="E16" s="80">
        <v>320</v>
      </c>
      <c r="F16" s="81">
        <v>5.1509999999999998</v>
      </c>
      <c r="G16" s="96">
        <v>317.39999999999998</v>
      </c>
      <c r="H16" s="100">
        <v>3.9660000000000002</v>
      </c>
      <c r="I16" s="98">
        <v>314.35000000000002</v>
      </c>
      <c r="J16" s="99">
        <v>2.681</v>
      </c>
      <c r="K16" s="84" t="s">
        <v>43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1330.44</v>
      </c>
      <c r="AG16" s="53">
        <v>1338.35</v>
      </c>
      <c r="AH16" s="53">
        <v>1332.94</v>
      </c>
      <c r="AI16" s="53">
        <v>1148.8499999999999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45</v>
      </c>
      <c r="D17" s="87" t="s">
        <v>46</v>
      </c>
      <c r="E17" s="80">
        <v>90</v>
      </c>
      <c r="F17" s="81">
        <v>689.09100000000001</v>
      </c>
      <c r="G17" s="96">
        <v>85.92</v>
      </c>
      <c r="H17" s="100">
        <v>498.12700000000001</v>
      </c>
      <c r="I17" s="98">
        <v>82.09</v>
      </c>
      <c r="J17" s="99">
        <v>354.87812603177906</v>
      </c>
      <c r="K17" s="84" t="s">
        <v>47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1342.59</v>
      </c>
      <c r="AG17" s="53">
        <v>1346.29</v>
      </c>
      <c r="AH17" s="53">
        <v>1337.65</v>
      </c>
      <c r="AI17" s="53">
        <v>1142.4100000000001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48</v>
      </c>
      <c r="D18" s="87" t="s">
        <v>49</v>
      </c>
      <c r="E18" s="80">
        <v>120.5</v>
      </c>
      <c r="F18" s="81">
        <v>2.0920000000000001</v>
      </c>
      <c r="G18" s="96">
        <v>117.96</v>
      </c>
      <c r="H18" s="100">
        <v>0.65600000000000003</v>
      </c>
      <c r="I18" s="102">
        <v>115.92</v>
      </c>
      <c r="J18" s="103">
        <v>0.314</v>
      </c>
      <c r="K18" s="84" t="s">
        <v>50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1336.47</v>
      </c>
      <c r="AG18" s="53">
        <v>1360.15</v>
      </c>
      <c r="AH18" s="53">
        <v>1329.91</v>
      </c>
      <c r="AI18" s="53">
        <v>1135.6500000000001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51</v>
      </c>
      <c r="D19" s="87" t="s">
        <v>49</v>
      </c>
      <c r="E19" s="80">
        <v>120.8</v>
      </c>
      <c r="F19" s="81">
        <v>2.3530000000000002</v>
      </c>
      <c r="G19" s="96">
        <v>118.09</v>
      </c>
      <c r="H19" s="105">
        <v>1.032</v>
      </c>
      <c r="I19" s="98">
        <v>116.96</v>
      </c>
      <c r="J19" s="99">
        <v>0.44600000000000001</v>
      </c>
      <c r="K19" s="84" t="s">
        <v>50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1334.88</v>
      </c>
      <c r="AG19" s="53">
        <v>1359.98</v>
      </c>
      <c r="AH19" s="53">
        <v>1314.27</v>
      </c>
      <c r="AI19" s="53">
        <v>1129.03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52</v>
      </c>
      <c r="D20" s="87" t="s">
        <v>53</v>
      </c>
      <c r="E20" s="80">
        <v>46.5</v>
      </c>
      <c r="F20" s="80">
        <v>4.5999999999999996</v>
      </c>
      <c r="G20" s="96">
        <v>44</v>
      </c>
      <c r="H20" s="100">
        <v>2.6240000000000001</v>
      </c>
      <c r="I20" s="98">
        <v>40.33</v>
      </c>
      <c r="J20" s="99">
        <v>0.63300000000000001</v>
      </c>
      <c r="K20" s="84" t="s">
        <v>54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1344.69</v>
      </c>
      <c r="AG20" s="53">
        <v>1364.21</v>
      </c>
      <c r="AH20" s="53">
        <v>1306.03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55</v>
      </c>
      <c r="D21" s="87" t="s">
        <v>53</v>
      </c>
      <c r="E21" s="80">
        <v>51.5</v>
      </c>
      <c r="F21" s="81">
        <v>2.4159999999999999</v>
      </c>
      <c r="G21" s="96">
        <v>49.1</v>
      </c>
      <c r="H21" s="100">
        <v>1.5760000000000001</v>
      </c>
      <c r="I21" s="106">
        <v>50.76</v>
      </c>
      <c r="J21" s="99">
        <v>2.2290000000000001</v>
      </c>
      <c r="K21" s="84" t="s">
        <v>56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1344.36</v>
      </c>
      <c r="AG21" s="53">
        <v>1360.27</v>
      </c>
      <c r="AH21" s="53">
        <v>1296.81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57</v>
      </c>
      <c r="D22" s="87" t="s">
        <v>46</v>
      </c>
      <c r="E22" s="80">
        <v>81</v>
      </c>
      <c r="F22" s="107">
        <v>1.093</v>
      </c>
      <c r="G22" s="108">
        <v>78.02</v>
      </c>
      <c r="H22" s="100">
        <v>0.61</v>
      </c>
      <c r="I22" s="98">
        <v>75.19</v>
      </c>
      <c r="J22" s="99">
        <v>0.13400000000000001</v>
      </c>
      <c r="K22" s="84" t="s">
        <v>50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1341.98</v>
      </c>
      <c r="AG22" s="53">
        <v>1354.68</v>
      </c>
      <c r="AH22" s="53">
        <v>1296.3699999999999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75" customHeight="1" thickBot="1" x14ac:dyDescent="0.25">
      <c r="B23" s="86">
        <f t="shared" si="0"/>
        <v>13</v>
      </c>
      <c r="C23" s="87" t="s">
        <v>58</v>
      </c>
      <c r="D23" s="87" t="s">
        <v>46</v>
      </c>
      <c r="E23" s="80">
        <v>82.8</v>
      </c>
      <c r="F23" s="81">
        <v>0.42899999999999999</v>
      </c>
      <c r="G23" s="96">
        <v>81.349999999999994</v>
      </c>
      <c r="H23" s="100">
        <v>0.224</v>
      </c>
      <c r="I23" s="98">
        <v>78</v>
      </c>
      <c r="J23" s="99">
        <v>0</v>
      </c>
      <c r="K23" s="84" t="s">
        <v>50</v>
      </c>
      <c r="L23" s="109" t="s">
        <v>59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1336.75</v>
      </c>
      <c r="AG23" s="53">
        <v>1350.1</v>
      </c>
      <c r="AH23" s="53">
        <v>1291.32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8.5" customHeight="1" thickBot="1" x14ac:dyDescent="0.25">
      <c r="B24" s="86">
        <f t="shared" si="0"/>
        <v>14</v>
      </c>
      <c r="C24" s="87" t="s">
        <v>60</v>
      </c>
      <c r="D24" s="87" t="s">
        <v>46</v>
      </c>
      <c r="E24" s="80">
        <v>69.95</v>
      </c>
      <c r="F24" s="81">
        <v>0.25</v>
      </c>
      <c r="G24" s="96">
        <v>69.17</v>
      </c>
      <c r="H24" s="100">
        <v>0.14399999999999999</v>
      </c>
      <c r="I24" s="98">
        <v>61.89</v>
      </c>
      <c r="J24" s="99">
        <v>5.3999999999999999E-2</v>
      </c>
      <c r="K24" s="84" t="s">
        <v>50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1343.62</v>
      </c>
      <c r="AG24" s="53">
        <v>1349.5</v>
      </c>
      <c r="AH24" s="53">
        <v>1286.81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61</v>
      </c>
      <c r="D25" s="87" t="s">
        <v>46</v>
      </c>
      <c r="E25" s="80">
        <v>48.2</v>
      </c>
      <c r="F25" s="81">
        <v>0.38500000000000001</v>
      </c>
      <c r="G25" s="96">
        <v>45.7</v>
      </c>
      <c r="H25" s="100">
        <v>7.6999999999999999E-2</v>
      </c>
      <c r="I25" s="98">
        <v>46</v>
      </c>
      <c r="J25" s="99">
        <v>0.25</v>
      </c>
      <c r="K25" s="84" t="s">
        <v>50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1338.36</v>
      </c>
      <c r="AG25" s="53">
        <v>1358.77</v>
      </c>
      <c r="AH25" s="53">
        <v>1279.3800000000001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62</v>
      </c>
      <c r="D26" s="87" t="s">
        <v>63</v>
      </c>
      <c r="E26" s="80">
        <v>136</v>
      </c>
      <c r="F26" s="81">
        <v>440</v>
      </c>
      <c r="G26" s="94">
        <v>133.88999999999999</v>
      </c>
      <c r="H26" s="94">
        <v>257.44420600000001</v>
      </c>
      <c r="I26" s="90">
        <v>134.47</v>
      </c>
      <c r="J26" s="110">
        <v>288.43652258999998</v>
      </c>
      <c r="K26" s="84" t="s">
        <v>64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1337.14</v>
      </c>
      <c r="AG26" s="53">
        <v>1357.4</v>
      </c>
      <c r="AH26" s="53">
        <v>1271.1099999999999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65</v>
      </c>
      <c r="D27" s="87" t="s">
        <v>63</v>
      </c>
      <c r="E27" s="80">
        <v>113.5</v>
      </c>
      <c r="F27" s="81">
        <v>3.7519999999999998</v>
      </c>
      <c r="G27" s="94">
        <v>107.55</v>
      </c>
      <c r="H27" s="94">
        <v>0.16800000000000001</v>
      </c>
      <c r="I27" s="111">
        <v>107.72</v>
      </c>
      <c r="J27" s="110">
        <v>0.17796213999999999</v>
      </c>
      <c r="K27" s="84" t="s">
        <v>64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1325.84</v>
      </c>
      <c r="AG27" s="53">
        <v>1367.03</v>
      </c>
      <c r="AH27" s="53">
        <v>1267.23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66</v>
      </c>
      <c r="D28" s="87" t="s">
        <v>63</v>
      </c>
      <c r="E28" s="80">
        <v>225.4</v>
      </c>
      <c r="F28" s="80">
        <v>1.2</v>
      </c>
      <c r="G28" s="94">
        <v>202</v>
      </c>
      <c r="H28" s="94">
        <v>0.16</v>
      </c>
      <c r="I28" s="90">
        <v>199.18</v>
      </c>
      <c r="J28" s="110">
        <v>1.5287E-2</v>
      </c>
      <c r="K28" s="84" t="s">
        <v>64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1325.68</v>
      </c>
      <c r="AG28" s="53">
        <v>1371.52</v>
      </c>
      <c r="AH28" s="53">
        <v>1260.2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67</v>
      </c>
      <c r="D29" s="87" t="s">
        <v>63</v>
      </c>
      <c r="E29" s="80">
        <v>224</v>
      </c>
      <c r="F29" s="81">
        <v>0.6</v>
      </c>
      <c r="G29" s="94">
        <v>217.95</v>
      </c>
      <c r="H29" s="94">
        <v>0.16700000000000001</v>
      </c>
      <c r="I29" s="111">
        <v>220.31</v>
      </c>
      <c r="J29" s="112">
        <v>0.30514999999999998</v>
      </c>
      <c r="K29" s="84" t="s">
        <v>64</v>
      </c>
      <c r="L29" s="113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1325.5</v>
      </c>
      <c r="AG29" s="53">
        <v>1371.31</v>
      </c>
      <c r="AH29" s="53">
        <v>1253.3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4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68</v>
      </c>
      <c r="D30" s="87" t="s">
        <v>63</v>
      </c>
      <c r="E30" s="80">
        <v>196</v>
      </c>
      <c r="F30" s="81">
        <v>1.5820000000000001</v>
      </c>
      <c r="G30" s="94">
        <v>191.75</v>
      </c>
      <c r="H30" s="90">
        <v>8.2000000000000003E-2</v>
      </c>
      <c r="I30" s="111">
        <v>181.69</v>
      </c>
      <c r="J30" s="110">
        <v>8.0062800000000003E-2</v>
      </c>
      <c r="K30" s="84" t="s">
        <v>64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1331.05</v>
      </c>
      <c r="AG30" s="53">
        <v>1362.7</v>
      </c>
      <c r="AH30" s="53">
        <v>1250.82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4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69</v>
      </c>
      <c r="D31" s="87" t="s">
        <v>63</v>
      </c>
      <c r="E31" s="80">
        <v>174</v>
      </c>
      <c r="F31" s="81">
        <v>0.47899999999999998</v>
      </c>
      <c r="G31" s="94">
        <v>167.5</v>
      </c>
      <c r="H31" s="94">
        <v>3.1E-2</v>
      </c>
      <c r="I31" s="111">
        <v>167.5</v>
      </c>
      <c r="J31" s="110">
        <v>0.31605</v>
      </c>
      <c r="K31" s="84" t="s">
        <v>64</v>
      </c>
      <c r="L31" s="113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1330.25</v>
      </c>
      <c r="AG31" s="53">
        <v>1357.71</v>
      </c>
      <c r="AH31" s="53">
        <v>1235.95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4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70</v>
      </c>
      <c r="D32" s="79" t="s">
        <v>63</v>
      </c>
      <c r="E32" s="88">
        <v>229.1</v>
      </c>
      <c r="F32" s="89">
        <v>0.79200000000000004</v>
      </c>
      <c r="G32" s="115">
        <v>221.25</v>
      </c>
      <c r="H32" s="115">
        <v>0.17899999999999999</v>
      </c>
      <c r="I32" s="116">
        <v>222.67</v>
      </c>
      <c r="J32" s="117">
        <v>0.26738699999999999</v>
      </c>
      <c r="K32" s="84" t="s">
        <v>64</v>
      </c>
      <c r="L32" s="113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1325.57</v>
      </c>
      <c r="AG32" s="53">
        <v>1356.21</v>
      </c>
      <c r="AH32" s="53">
        <v>1231.04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4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71</v>
      </c>
      <c r="D33" s="87" t="s">
        <v>63</v>
      </c>
      <c r="E33" s="80">
        <v>249</v>
      </c>
      <c r="F33" s="81">
        <v>2.1240000000000001</v>
      </c>
      <c r="G33" s="94">
        <v>236.71</v>
      </c>
      <c r="H33" s="94">
        <v>8.0000000000000002E-3</v>
      </c>
      <c r="I33" s="111">
        <v>237.66</v>
      </c>
      <c r="J33" s="112">
        <v>5.1732599999999997E-2</v>
      </c>
      <c r="K33" s="84" t="s">
        <v>64</v>
      </c>
      <c r="L33" s="113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1325.65</v>
      </c>
      <c r="AG33" s="53">
        <v>1358.03</v>
      </c>
      <c r="AH33" s="53">
        <v>1223.48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4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72</v>
      </c>
      <c r="D34" s="87" t="s">
        <v>73</v>
      </c>
      <c r="E34" s="80">
        <v>164.75</v>
      </c>
      <c r="F34" s="80">
        <v>5</v>
      </c>
      <c r="G34" s="94">
        <v>145.5</v>
      </c>
      <c r="H34" s="94">
        <v>0.93600000000000005</v>
      </c>
      <c r="I34" s="90">
        <v>149.22999999999999</v>
      </c>
      <c r="J34" s="112">
        <v>2.8608421100000001</v>
      </c>
      <c r="K34" s="84" t="s">
        <v>64</v>
      </c>
      <c r="L34" s="113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1330.46</v>
      </c>
      <c r="AG34" s="53">
        <v>1362.48</v>
      </c>
      <c r="AH34" s="53">
        <v>1218.77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4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74</v>
      </c>
      <c r="D35" s="87" t="s">
        <v>73</v>
      </c>
      <c r="E35" s="80">
        <v>179.1</v>
      </c>
      <c r="F35" s="81">
        <v>4.2</v>
      </c>
      <c r="G35" s="118">
        <v>226.68</v>
      </c>
      <c r="H35" s="118">
        <v>0.67700000000000005</v>
      </c>
      <c r="I35" s="90">
        <v>228.03</v>
      </c>
      <c r="J35" s="110">
        <v>1.0993369099999999</v>
      </c>
      <c r="K35" s="84" t="s">
        <v>64</v>
      </c>
      <c r="L35" s="113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1329.06</v>
      </c>
      <c r="AG35" s="53">
        <v>1362.01</v>
      </c>
      <c r="AH35" s="53">
        <v>1211.83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4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75</v>
      </c>
      <c r="D36" s="87" t="s">
        <v>76</v>
      </c>
      <c r="E36" s="80">
        <v>325.56</v>
      </c>
      <c r="F36" s="81">
        <v>0.70099999999999996</v>
      </c>
      <c r="G36" s="118">
        <v>318.17</v>
      </c>
      <c r="H36" s="118">
        <v>0.186</v>
      </c>
      <c r="I36" s="111">
        <v>315</v>
      </c>
      <c r="J36" s="112">
        <v>7.2576879999999996E-2</v>
      </c>
      <c r="K36" s="84" t="s">
        <v>64</v>
      </c>
      <c r="L36" s="85">
        <f t="shared" si="2"/>
        <v>0</v>
      </c>
      <c r="M36" s="61"/>
      <c r="N36" s="62">
        <v>30</v>
      </c>
      <c r="O36" s="63">
        <v>691.96</v>
      </c>
      <c r="P36" s="119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20"/>
      <c r="AE36" s="53">
        <v>1261.4000000000001</v>
      </c>
      <c r="AF36" s="53">
        <v>1331.05</v>
      </c>
      <c r="AG36" s="53">
        <v>1361.81</v>
      </c>
      <c r="AH36" s="53">
        <v>1219.5999999999999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4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77</v>
      </c>
      <c r="D37" s="87" t="s">
        <v>76</v>
      </c>
      <c r="E37" s="80">
        <v>129.19999999999999</v>
      </c>
      <c r="F37" s="81">
        <v>0.5</v>
      </c>
      <c r="G37" s="94">
        <v>123.95</v>
      </c>
      <c r="H37" s="94">
        <v>4.3999999999999997E-2</v>
      </c>
      <c r="I37" s="111">
        <v>127.08</v>
      </c>
      <c r="J37" s="110">
        <v>0.27446083999999998</v>
      </c>
      <c r="K37" s="84" t="s">
        <v>64</v>
      </c>
      <c r="L37" s="85">
        <f t="shared" si="2"/>
        <v>0</v>
      </c>
      <c r="M37" s="61"/>
      <c r="N37" s="62">
        <v>31</v>
      </c>
      <c r="O37" s="63">
        <v>692.87</v>
      </c>
      <c r="P37" s="119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20"/>
      <c r="AE37" s="53">
        <v>1268.79</v>
      </c>
      <c r="AF37" s="120"/>
      <c r="AG37" s="53">
        <v>1367.36</v>
      </c>
      <c r="AH37" s="120"/>
      <c r="AI37" s="53">
        <v>0</v>
      </c>
      <c r="AJ37" s="53">
        <v>0</v>
      </c>
      <c r="AK37" s="120"/>
      <c r="AL37" s="53">
        <v>0</v>
      </c>
      <c r="AM37" s="120"/>
      <c r="AN37" s="54">
        <v>0</v>
      </c>
      <c r="AO37" s="27"/>
      <c r="AP37" s="101"/>
      <c r="AQ37"/>
      <c r="AR37"/>
      <c r="AS37"/>
      <c r="AT37" s="114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78</v>
      </c>
      <c r="D38" s="87" t="s">
        <v>76</v>
      </c>
      <c r="E38" s="80">
        <v>282.77999999999997</v>
      </c>
      <c r="F38" s="81">
        <v>0.51300000000000001</v>
      </c>
      <c r="G38" s="94">
        <v>277.38</v>
      </c>
      <c r="H38" s="94">
        <v>5.6000000000000001E-2</v>
      </c>
      <c r="I38" s="90">
        <v>276.67</v>
      </c>
      <c r="J38" s="110">
        <v>3.3432400000000001E-2</v>
      </c>
      <c r="K38" s="84" t="s">
        <v>64</v>
      </c>
      <c r="L38" s="85">
        <f t="shared" si="2"/>
        <v>0</v>
      </c>
      <c r="M38" s="61"/>
      <c r="N38" s="121"/>
      <c r="O38" s="122"/>
      <c r="P38" s="123"/>
      <c r="Q38" s="123"/>
      <c r="R38" s="124"/>
      <c r="S38" s="123"/>
      <c r="T38" s="125"/>
      <c r="U38" s="124"/>
      <c r="V38" s="124"/>
      <c r="W38" s="124"/>
      <c r="X38" s="124"/>
      <c r="Y38" s="124"/>
      <c r="Z38" s="66">
        <v>0</v>
      </c>
      <c r="AB38" s="126"/>
      <c r="AC38" s="127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27"/>
      <c r="AP38" s="101"/>
      <c r="AQ38"/>
      <c r="AR38"/>
      <c r="AS38"/>
      <c r="AT38" s="114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79</v>
      </c>
      <c r="D39" s="87" t="s">
        <v>76</v>
      </c>
      <c r="E39" s="80">
        <v>99</v>
      </c>
      <c r="F39" s="81">
        <v>2.6110000000000002</v>
      </c>
      <c r="G39" s="94">
        <v>95.61</v>
      </c>
      <c r="H39" s="94">
        <v>0.26900000000000002</v>
      </c>
      <c r="I39" s="111">
        <v>98.53</v>
      </c>
      <c r="J39" s="112">
        <v>0.89977085999999995</v>
      </c>
      <c r="K39" s="84" t="s">
        <v>64</v>
      </c>
      <c r="L39" s="85">
        <f t="shared" si="2"/>
        <v>0</v>
      </c>
      <c r="M39" s="61"/>
      <c r="N39" s="130" t="s">
        <v>80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80</v>
      </c>
      <c r="AC39" s="131">
        <f>IF(AC43&gt;$BV$62,"tad",IF(AC45&gt;$BV$62,"tad",MAX(AC7:AC37)))</f>
        <v>589.03</v>
      </c>
      <c r="AD39" s="132">
        <f>IF(AD43&gt;$BV$62,"tad",IF(AD45&gt;$BV$62,"tad",MAX(AD7:AD37)))</f>
        <v>899.2</v>
      </c>
      <c r="AE39" s="133">
        <f>IF(AE43&gt;$BV$62,"tad",IF(AE45&gt;$BV$62,"tad",MAX(AE7:AE37)))</f>
        <v>1268.79</v>
      </c>
      <c r="AF39" s="133">
        <f t="shared" ref="AF39:AN40" si="4">IF(AF43&gt;$BV$62,"tad",IF(AF45&gt;$BV$62,"tad",MAX(AF7:AF37)))</f>
        <v>1344.69</v>
      </c>
      <c r="AG39" s="133">
        <f t="shared" si="4"/>
        <v>1371.52</v>
      </c>
      <c r="AH39" s="133">
        <f t="shared" si="4"/>
        <v>1372.39</v>
      </c>
      <c r="AI39" s="133">
        <f t="shared" si="4"/>
        <v>1197.8800000000001</v>
      </c>
      <c r="AJ39" s="133">
        <f t="shared" si="4"/>
        <v>0</v>
      </c>
      <c r="AK39" s="133">
        <f t="shared" si="4"/>
        <v>0</v>
      </c>
      <c r="AL39" s="133">
        <f t="shared" si="4"/>
        <v>0</v>
      </c>
      <c r="AM39" s="133">
        <f t="shared" si="4"/>
        <v>0</v>
      </c>
      <c r="AN39" s="134">
        <f t="shared" si="4"/>
        <v>0</v>
      </c>
      <c r="AO39" s="27"/>
      <c r="AP39" s="101"/>
      <c r="AQ39"/>
      <c r="AR39"/>
      <c r="AS39"/>
      <c r="AT39" s="114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81</v>
      </c>
      <c r="D40" s="87" t="s">
        <v>76</v>
      </c>
      <c r="E40" s="80">
        <v>189.7</v>
      </c>
      <c r="F40" s="80">
        <v>7.9000000000000001E-2</v>
      </c>
      <c r="G40" s="94">
        <v>187</v>
      </c>
      <c r="H40" s="94">
        <v>6.0000000000000001E-3</v>
      </c>
      <c r="I40" s="111">
        <v>189.11</v>
      </c>
      <c r="J40" s="112">
        <v>0.64849400000000001</v>
      </c>
      <c r="K40" s="84" t="s">
        <v>64</v>
      </c>
      <c r="L40" s="85">
        <f t="shared" si="2"/>
        <v>0</v>
      </c>
      <c r="M40" s="135"/>
      <c r="N40" s="62" t="s">
        <v>82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6" t="s">
        <v>82</v>
      </c>
      <c r="AC40" s="137">
        <f t="shared" ref="AC40:AM40" si="6">IF(AC43&gt;$BV$62,"tad",IF(AC45&gt;$BV$62,"tad",AVERAGE(AC7:AC37)))</f>
        <v>491.63709677419359</v>
      </c>
      <c r="AD40" s="138">
        <f t="shared" si="6"/>
        <v>710.70275862068956</v>
      </c>
      <c r="AE40" s="138">
        <f>IF(AE43&gt;$BV$62,"tad",IF(AE45&gt;$BV$62,"tad",AVERAGE(AE7:AE37)))</f>
        <v>1158.8019354838709</v>
      </c>
      <c r="AF40" s="139">
        <f t="shared" si="6"/>
        <v>1323.3066666666666</v>
      </c>
      <c r="AG40" s="139">
        <f t="shared" si="6"/>
        <v>1349.8403225806453</v>
      </c>
      <c r="AH40" s="139">
        <f t="shared" si="6"/>
        <v>1296.8593333333333</v>
      </c>
      <c r="AI40" s="139">
        <f t="shared" si="6"/>
        <v>488.71096774193558</v>
      </c>
      <c r="AJ40" s="139">
        <f t="shared" si="6"/>
        <v>0</v>
      </c>
      <c r="AK40" s="139">
        <f t="shared" si="6"/>
        <v>0</v>
      </c>
      <c r="AL40" s="139">
        <f t="shared" si="6"/>
        <v>0</v>
      </c>
      <c r="AM40" s="139">
        <f t="shared" si="6"/>
        <v>0</v>
      </c>
      <c r="AN40" s="140">
        <f t="shared" si="4"/>
        <v>0</v>
      </c>
      <c r="AO40" s="27"/>
      <c r="AP40" s="101"/>
      <c r="AQ40"/>
      <c r="AR40"/>
      <c r="AS40"/>
      <c r="AT40" s="114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83</v>
      </c>
      <c r="D41" s="87" t="s">
        <v>76</v>
      </c>
      <c r="E41" s="80">
        <v>171.19</v>
      </c>
      <c r="F41" s="81">
        <v>9.6879999999999994E-2</v>
      </c>
      <c r="G41" s="94">
        <v>168.65</v>
      </c>
      <c r="H41" s="141">
        <v>3.5999999999999997E-2</v>
      </c>
      <c r="I41" s="111">
        <v>169.94</v>
      </c>
      <c r="J41" s="112">
        <v>6.6604999999999998E-2</v>
      </c>
      <c r="K41" s="84" t="s">
        <v>64</v>
      </c>
      <c r="L41" s="85">
        <f t="shared" si="2"/>
        <v>0</v>
      </c>
      <c r="M41" s="135"/>
      <c r="N41" s="142" t="s">
        <v>84</v>
      </c>
      <c r="O41" s="125">
        <f>MIN(O7:O34)</f>
        <v>556.70000000000005</v>
      </c>
      <c r="P41" s="125">
        <f>MIN(P7:P34)</f>
        <v>693.59</v>
      </c>
      <c r="Q41" s="125">
        <f t="shared" ref="Q41:X41" si="7">MIN(Q7:Q37)</f>
        <v>1042.53</v>
      </c>
      <c r="R41" s="125">
        <f>MIN(R7:R36)</f>
        <v>1212.3399999999999</v>
      </c>
      <c r="S41" s="125">
        <f t="shared" si="7"/>
        <v>1252</v>
      </c>
      <c r="T41" s="125">
        <f>MIN(T7:T36)</f>
        <v>0</v>
      </c>
      <c r="U41" s="125">
        <f t="shared" si="7"/>
        <v>0</v>
      </c>
      <c r="V41" s="125">
        <f t="shared" si="7"/>
        <v>0</v>
      </c>
      <c r="W41" s="125">
        <f>MIN(W7:W36)</f>
        <v>0</v>
      </c>
      <c r="X41" s="125">
        <f t="shared" si="7"/>
        <v>0</v>
      </c>
      <c r="Y41" s="125">
        <f>MIN(Y7:Y36)</f>
        <v>0</v>
      </c>
      <c r="Z41" s="125">
        <f>MIN(Z7:Z36)</f>
        <v>0</v>
      </c>
      <c r="AB41" s="143" t="s">
        <v>84</v>
      </c>
      <c r="AC41" s="144">
        <f t="shared" ref="AC41:AN41" si="8">IF(AC43&gt;$BV$62,"tad",IF(AC45&gt;$BV$62,"tad",MIN(AC7:AC37)))</f>
        <v>338.45</v>
      </c>
      <c r="AD41" s="145">
        <f t="shared" si="8"/>
        <v>594.27</v>
      </c>
      <c r="AE41" s="145">
        <f t="shared" si="8"/>
        <v>908.93</v>
      </c>
      <c r="AF41" s="146">
        <f t="shared" si="8"/>
        <v>1274.99</v>
      </c>
      <c r="AG41" s="146">
        <f t="shared" si="8"/>
        <v>1322.17</v>
      </c>
      <c r="AH41" s="146">
        <f t="shared" si="8"/>
        <v>1211.83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6">
        <f t="shared" si="8"/>
        <v>0</v>
      </c>
      <c r="AN41" s="147">
        <f t="shared" si="8"/>
        <v>0</v>
      </c>
      <c r="AO41" s="27"/>
      <c r="AP41" s="101"/>
      <c r="AQ41"/>
      <c r="AR41"/>
      <c r="AS41"/>
      <c r="AT41" s="114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85</v>
      </c>
      <c r="D42" s="87" t="s">
        <v>86</v>
      </c>
      <c r="E42" s="80">
        <v>142.6</v>
      </c>
      <c r="F42" s="81">
        <v>9.157</v>
      </c>
      <c r="G42" s="94">
        <v>148.65</v>
      </c>
      <c r="H42" s="94">
        <v>0.73</v>
      </c>
      <c r="I42" s="90">
        <v>152.05000000000001</v>
      </c>
      <c r="J42" s="148">
        <v>6.4237275900000004</v>
      </c>
      <c r="K42" s="84" t="s">
        <v>64</v>
      </c>
      <c r="L42" s="85">
        <f t="shared" si="2"/>
        <v>0</v>
      </c>
      <c r="M42" s="135"/>
      <c r="N42" s="130" t="s">
        <v>87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87</v>
      </c>
      <c r="AC42" s="131">
        <f t="shared" ref="AC42:AN42" si="10">IF(AC43&gt;$BV$62,"tad",AVERAGE(AC7:AC21))</f>
        <v>428.16666666666669</v>
      </c>
      <c r="AD42" s="132">
        <f t="shared" si="10"/>
        <v>631.85666666666657</v>
      </c>
      <c r="AE42" s="132">
        <f t="shared" si="10"/>
        <v>1078.8106666666667</v>
      </c>
      <c r="AF42" s="133">
        <f t="shared" si="10"/>
        <v>1314.7493333333332</v>
      </c>
      <c r="AG42" s="133">
        <f t="shared" si="10"/>
        <v>1338.4286666666667</v>
      </c>
      <c r="AH42" s="133">
        <f t="shared" si="10"/>
        <v>1340.5713333333333</v>
      </c>
      <c r="AI42" s="133">
        <f t="shared" si="10"/>
        <v>1010.0026666666669</v>
      </c>
      <c r="AJ42" s="133">
        <f t="shared" si="10"/>
        <v>0</v>
      </c>
      <c r="AK42" s="133">
        <f t="shared" si="10"/>
        <v>0</v>
      </c>
      <c r="AL42" s="133">
        <f t="shared" si="10"/>
        <v>0</v>
      </c>
      <c r="AM42" s="133">
        <f t="shared" si="10"/>
        <v>0</v>
      </c>
      <c r="AN42" s="134">
        <f t="shared" si="10"/>
        <v>0</v>
      </c>
      <c r="AO42" s="27"/>
      <c r="AP42" s="101"/>
      <c r="AQ42"/>
      <c r="AR42"/>
      <c r="AS42"/>
      <c r="AT42" s="114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88</v>
      </c>
      <c r="D43" s="87" t="s">
        <v>86</v>
      </c>
      <c r="E43" s="80">
        <v>239.5</v>
      </c>
      <c r="F43" s="81">
        <v>2.6720000000000002</v>
      </c>
      <c r="G43" s="94">
        <v>236.65</v>
      </c>
      <c r="H43" s="141">
        <v>1.2310000000000001</v>
      </c>
      <c r="I43" s="90">
        <v>238.06</v>
      </c>
      <c r="J43" s="148">
        <v>1.8935999999999999</v>
      </c>
      <c r="K43" s="84" t="s">
        <v>64</v>
      </c>
      <c r="L43" s="85">
        <f t="shared" si="2"/>
        <v>0</v>
      </c>
      <c r="M43" s="61"/>
      <c r="N43" s="142" t="s">
        <v>89</v>
      </c>
      <c r="O43" s="125">
        <v>0</v>
      </c>
      <c r="P43" s="125">
        <v>0</v>
      </c>
      <c r="Q43" s="125">
        <v>0</v>
      </c>
      <c r="R43" s="125">
        <v>0</v>
      </c>
      <c r="S43" s="125">
        <v>0</v>
      </c>
      <c r="T43" s="125">
        <v>0</v>
      </c>
      <c r="U43" s="125">
        <v>0</v>
      </c>
      <c r="V43" s="125">
        <v>0</v>
      </c>
      <c r="W43" s="125">
        <v>0</v>
      </c>
      <c r="X43" s="125">
        <v>0</v>
      </c>
      <c r="Y43" s="125">
        <v>0</v>
      </c>
      <c r="Z43" s="125">
        <v>0</v>
      </c>
      <c r="AB43" s="36" t="s">
        <v>89</v>
      </c>
      <c r="AC43" s="144">
        <f t="shared" ref="AC43:AN43" si="11">IF(AR52&gt;0,AR52,0)</f>
        <v>0</v>
      </c>
      <c r="AD43" s="145">
        <f>IF(AS52&gt;0,AS52,0)</f>
        <v>0</v>
      </c>
      <c r="AE43" s="145">
        <f t="shared" si="11"/>
        <v>0</v>
      </c>
      <c r="AF43" s="145">
        <f t="shared" si="11"/>
        <v>0</v>
      </c>
      <c r="AG43" s="145">
        <f t="shared" si="11"/>
        <v>0</v>
      </c>
      <c r="AH43" s="145">
        <f t="shared" si="11"/>
        <v>0</v>
      </c>
      <c r="AI43" s="145">
        <f t="shared" si="11"/>
        <v>0</v>
      </c>
      <c r="AJ43" s="145">
        <f t="shared" si="11"/>
        <v>0</v>
      </c>
      <c r="AK43" s="145">
        <f t="shared" si="11"/>
        <v>0</v>
      </c>
      <c r="AL43" s="145">
        <f t="shared" si="11"/>
        <v>0</v>
      </c>
      <c r="AM43" s="145">
        <f t="shared" si="11"/>
        <v>0</v>
      </c>
      <c r="AN43" s="149">
        <f t="shared" si="11"/>
        <v>0</v>
      </c>
      <c r="AO43" s="27"/>
      <c r="AP43" s="101"/>
      <c r="AQ43"/>
      <c r="AR43"/>
      <c r="AS43"/>
      <c r="AT43" s="114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90</v>
      </c>
      <c r="D44" s="87" t="s">
        <v>91</v>
      </c>
      <c r="E44" s="80">
        <v>120.5</v>
      </c>
      <c r="F44" s="81">
        <v>3.677</v>
      </c>
      <c r="G44" s="94">
        <v>119.35</v>
      </c>
      <c r="H44" s="94">
        <v>1.6459999999999999</v>
      </c>
      <c r="I44" s="90">
        <v>120.56</v>
      </c>
      <c r="J44" s="110">
        <v>3.7917139999999998</v>
      </c>
      <c r="K44" s="84" t="s">
        <v>64</v>
      </c>
      <c r="L44" s="85">
        <f t="shared" si="2"/>
        <v>0</v>
      </c>
      <c r="M44" s="61"/>
      <c r="N44" s="46" t="s">
        <v>92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92</v>
      </c>
      <c r="AC44" s="131">
        <f>IF(AC45&gt;$BV$62,"tad",AVERAGE(AC22:AC37))</f>
        <v>551.140625</v>
      </c>
      <c r="AD44" s="132">
        <f t="shared" ref="AD44:AN44" si="13">IF(AD45&gt;$BV$62,"tad",AVERAGE(AD22:AD37))</f>
        <v>795.18071428571443</v>
      </c>
      <c r="AE44" s="132">
        <f t="shared" si="13"/>
        <v>1233.79375</v>
      </c>
      <c r="AF44" s="132">
        <f t="shared" si="13"/>
        <v>1331.864</v>
      </c>
      <c r="AG44" s="132">
        <f t="shared" si="13"/>
        <v>1360.5387499999999</v>
      </c>
      <c r="AH44" s="132">
        <f t="shared" si="13"/>
        <v>1253.1473333333333</v>
      </c>
      <c r="AI44" s="132">
        <f t="shared" si="13"/>
        <v>0</v>
      </c>
      <c r="AJ44" s="132">
        <f t="shared" si="13"/>
        <v>0</v>
      </c>
      <c r="AK44" s="132">
        <f t="shared" si="13"/>
        <v>0</v>
      </c>
      <c r="AL44" s="132">
        <f t="shared" si="13"/>
        <v>0</v>
      </c>
      <c r="AM44" s="132">
        <f t="shared" si="13"/>
        <v>0</v>
      </c>
      <c r="AN44" s="151">
        <f t="shared" si="13"/>
        <v>0</v>
      </c>
      <c r="AO44" s="27"/>
      <c r="AP44" s="101"/>
      <c r="AQ44"/>
      <c r="AR44"/>
      <c r="AS44"/>
      <c r="AT44" s="114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93</v>
      </c>
      <c r="D45" s="87" t="s">
        <v>94</v>
      </c>
      <c r="E45" s="80">
        <v>110.56</v>
      </c>
      <c r="F45" s="81">
        <v>2.75</v>
      </c>
      <c r="G45" s="94">
        <v>109.35</v>
      </c>
      <c r="H45" s="94">
        <v>1.2</v>
      </c>
      <c r="I45" s="90">
        <v>109.95</v>
      </c>
      <c r="J45" s="110">
        <v>1.7036944199999999</v>
      </c>
      <c r="K45" s="84" t="s">
        <v>64</v>
      </c>
      <c r="L45" s="85">
        <f t="shared" si="2"/>
        <v>0</v>
      </c>
      <c r="M45" s="61"/>
      <c r="N45" s="142" t="s">
        <v>89</v>
      </c>
      <c r="O45" s="125">
        <v>0</v>
      </c>
      <c r="P45" s="125">
        <v>0</v>
      </c>
      <c r="Q45" s="125">
        <v>0</v>
      </c>
      <c r="R45" s="125">
        <v>0</v>
      </c>
      <c r="S45" s="125">
        <v>0</v>
      </c>
      <c r="T45" s="125">
        <v>0</v>
      </c>
      <c r="U45" s="125">
        <v>0</v>
      </c>
      <c r="V45" s="125">
        <v>0</v>
      </c>
      <c r="W45" s="125">
        <v>0</v>
      </c>
      <c r="X45" s="125">
        <v>0</v>
      </c>
      <c r="Y45" s="125">
        <v>0</v>
      </c>
      <c r="Z45" s="125">
        <v>0</v>
      </c>
      <c r="AB45" s="36" t="s">
        <v>89</v>
      </c>
      <c r="AC45" s="144">
        <f t="shared" ref="AC45:AN45" si="14">IF(AR58&gt;0,AR58,0)</f>
        <v>0</v>
      </c>
      <c r="AD45" s="145">
        <f t="shared" si="14"/>
        <v>0</v>
      </c>
      <c r="AE45" s="145">
        <f t="shared" si="14"/>
        <v>0</v>
      </c>
      <c r="AF45" s="145">
        <f t="shared" si="14"/>
        <v>0</v>
      </c>
      <c r="AG45" s="145">
        <f t="shared" si="14"/>
        <v>0</v>
      </c>
      <c r="AH45" s="145">
        <f t="shared" si="14"/>
        <v>0</v>
      </c>
      <c r="AI45" s="145">
        <f t="shared" si="14"/>
        <v>0</v>
      </c>
      <c r="AJ45" s="145">
        <f t="shared" si="14"/>
        <v>0</v>
      </c>
      <c r="AK45" s="145">
        <f t="shared" si="14"/>
        <v>0</v>
      </c>
      <c r="AL45" s="145">
        <f t="shared" si="14"/>
        <v>0</v>
      </c>
      <c r="AM45" s="145">
        <f t="shared" si="14"/>
        <v>0</v>
      </c>
      <c r="AN45" s="149">
        <f t="shared" si="14"/>
        <v>0</v>
      </c>
      <c r="AO45" s="27"/>
      <c r="AP45" s="101"/>
      <c r="AQ45"/>
      <c r="AR45"/>
      <c r="AS45"/>
      <c r="AT45" s="152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95</v>
      </c>
      <c r="D46" s="87" t="s">
        <v>96</v>
      </c>
      <c r="E46" s="80">
        <v>72</v>
      </c>
      <c r="F46" s="81">
        <v>38.036000000000001</v>
      </c>
      <c r="G46" s="80">
        <v>51.2</v>
      </c>
      <c r="H46" s="81">
        <v>5.6520000000000001</v>
      </c>
      <c r="I46" s="90">
        <v>69.040000000000006</v>
      </c>
      <c r="J46" s="148">
        <v>31.079000000000001</v>
      </c>
      <c r="K46" s="84" t="s">
        <v>95</v>
      </c>
      <c r="L46" s="85">
        <f t="shared" si="2"/>
        <v>0</v>
      </c>
      <c r="M46" s="61"/>
      <c r="O46" s="153"/>
      <c r="P46" s="153"/>
      <c r="Q46" s="153"/>
      <c r="R46" s="154"/>
      <c r="S46" s="153"/>
      <c r="T46" s="153"/>
      <c r="U46" s="153"/>
      <c r="V46" s="153"/>
      <c r="W46" s="153"/>
      <c r="X46" s="153"/>
      <c r="Y46" s="153"/>
      <c r="Z46" s="153"/>
      <c r="AB46" s="27"/>
      <c r="AC46" s="155"/>
      <c r="AD46" s="155"/>
      <c r="AE46" s="155"/>
      <c r="AF46" s="156"/>
      <c r="AG46" s="155"/>
      <c r="AH46" s="155"/>
      <c r="AI46" s="155"/>
      <c r="AJ46" s="155"/>
      <c r="AK46" s="155"/>
      <c r="AL46" s="155"/>
      <c r="AM46" s="155"/>
      <c r="AN46" s="155"/>
      <c r="AO46" s="27"/>
      <c r="AP46" s="101"/>
      <c r="AQ46"/>
      <c r="AR46"/>
      <c r="AS46"/>
      <c r="AT46" s="152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97</v>
      </c>
      <c r="D47" s="87" t="s">
        <v>96</v>
      </c>
      <c r="E47" s="80">
        <v>185</v>
      </c>
      <c r="F47" s="81">
        <v>388.72199999999998</v>
      </c>
      <c r="G47" s="90">
        <v>166</v>
      </c>
      <c r="H47" s="91">
        <v>208.49199999999999</v>
      </c>
      <c r="I47" s="90">
        <v>174.96</v>
      </c>
      <c r="J47" s="148">
        <v>289.68400000000003</v>
      </c>
      <c r="K47" s="84" t="s">
        <v>98</v>
      </c>
      <c r="L47" s="85">
        <f t="shared" si="2"/>
        <v>0</v>
      </c>
      <c r="M47" s="61"/>
      <c r="AB47" s="157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9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99</v>
      </c>
      <c r="D48" s="87" t="s">
        <v>100</v>
      </c>
      <c r="E48" s="80">
        <v>231</v>
      </c>
      <c r="F48" s="81">
        <v>23.24</v>
      </c>
      <c r="G48" s="90">
        <v>229.81</v>
      </c>
      <c r="H48" s="91">
        <v>11.07</v>
      </c>
      <c r="I48" s="90">
        <v>230.13</v>
      </c>
      <c r="J48" s="148">
        <v>13.092000000000001</v>
      </c>
      <c r="K48" s="84" t="s">
        <v>101</v>
      </c>
      <c r="L48" s="85">
        <f>IF(J48=0,"Waduk Kosong",)</f>
        <v>0</v>
      </c>
      <c r="M48" s="160"/>
      <c r="N48" s="161"/>
      <c r="AB48" s="162" t="s">
        <v>102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4"/>
      <c r="AP48" s="101"/>
      <c r="AQ48"/>
      <c r="AR48" s="165" t="s">
        <v>7</v>
      </c>
      <c r="AS48" s="165" t="s">
        <v>8</v>
      </c>
      <c r="AT48" s="165" t="s">
        <v>9</v>
      </c>
      <c r="AU48" s="165" t="s">
        <v>10</v>
      </c>
      <c r="AV48" s="165" t="s">
        <v>103</v>
      </c>
      <c r="AW48" s="165" t="s">
        <v>12</v>
      </c>
      <c r="AX48" s="165" t="s">
        <v>13</v>
      </c>
      <c r="AY48" s="165" t="s">
        <v>104</v>
      </c>
      <c r="AZ48" s="165" t="s">
        <v>15</v>
      </c>
      <c r="BA48" s="165" t="s">
        <v>105</v>
      </c>
      <c r="BB48" s="165" t="s">
        <v>106</v>
      </c>
      <c r="BC48" s="165" t="s">
        <v>107</v>
      </c>
      <c r="BD48"/>
      <c r="BE48"/>
    </row>
    <row r="49" spans="2:57" ht="27" customHeight="1" x14ac:dyDescent="0.2">
      <c r="B49" s="78">
        <v>39</v>
      </c>
      <c r="C49" s="79" t="s">
        <v>108</v>
      </c>
      <c r="D49" s="79" t="s">
        <v>39</v>
      </c>
      <c r="E49" s="88">
        <v>149.30000000000001</v>
      </c>
      <c r="F49" s="89">
        <v>17.670000000000002</v>
      </c>
      <c r="G49" s="88">
        <v>148.86000000000001</v>
      </c>
      <c r="H49" s="89">
        <v>10.47</v>
      </c>
      <c r="I49" s="88">
        <v>149.32300000000001</v>
      </c>
      <c r="J49" s="166">
        <v>10.94</v>
      </c>
      <c r="K49" s="84" t="s">
        <v>109</v>
      </c>
      <c r="L49" s="85">
        <f>IF(J49=0,"Waduk Kosong",)</f>
        <v>0</v>
      </c>
      <c r="M49" s="61"/>
      <c r="AB49" s="167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4"/>
      <c r="AP49" s="169">
        <f>MAX(AC7:AN37)</f>
        <v>1372.39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110</v>
      </c>
      <c r="D50" s="87" t="s">
        <v>53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70">
        <v>38.36</v>
      </c>
      <c r="J50" s="171">
        <v>0.40400000000000003</v>
      </c>
      <c r="K50" s="84"/>
      <c r="L50" s="85">
        <f>IF(J50=0,"Waduk Kosong",)</f>
        <v>0</v>
      </c>
      <c r="M50" s="61"/>
      <c r="AB50" s="167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4"/>
      <c r="AP50" s="101"/>
      <c r="AQ50" s="172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3">
        <v>41</v>
      </c>
      <c r="C51" s="174" t="s">
        <v>112</v>
      </c>
      <c r="D51" s="174" t="s">
        <v>53</v>
      </c>
      <c r="E51" s="175">
        <v>70</v>
      </c>
      <c r="F51" s="176">
        <v>0.81699999999999995</v>
      </c>
      <c r="G51" s="175">
        <v>69.900000000000006</v>
      </c>
      <c r="H51" s="176">
        <v>0.8</v>
      </c>
      <c r="I51" s="177">
        <v>68.849999999999994</v>
      </c>
      <c r="J51" s="178">
        <v>0.57199999999999995</v>
      </c>
      <c r="K51" s="84"/>
      <c r="L51" s="179">
        <f>IF(J51=0,"Waduk Kosong",)</f>
        <v>0</v>
      </c>
      <c r="M51" s="61"/>
      <c r="AB51" s="167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4"/>
      <c r="AP51" s="101"/>
      <c r="AQ51" s="152" t="s">
        <v>113</v>
      </c>
      <c r="AR51" s="152">
        <f t="shared" ref="AR51:BC51" si="15">COUNT(AC7:AC21)</f>
        <v>15</v>
      </c>
      <c r="AS51" s="152">
        <f t="shared" si="15"/>
        <v>15</v>
      </c>
      <c r="AT51" s="152">
        <f t="shared" si="15"/>
        <v>15</v>
      </c>
      <c r="AU51" s="152">
        <f t="shared" si="15"/>
        <v>15</v>
      </c>
      <c r="AV51" s="152">
        <f t="shared" si="15"/>
        <v>15</v>
      </c>
      <c r="AW51" s="152">
        <f t="shared" si="15"/>
        <v>15</v>
      </c>
      <c r="AX51" s="152">
        <f t="shared" si="15"/>
        <v>15</v>
      </c>
      <c r="AY51" s="152">
        <f t="shared" si="15"/>
        <v>15</v>
      </c>
      <c r="AZ51" s="152">
        <f t="shared" si="15"/>
        <v>15</v>
      </c>
      <c r="BA51" s="152">
        <f t="shared" si="15"/>
        <v>15</v>
      </c>
      <c r="BB51" s="152">
        <f t="shared" si="15"/>
        <v>15</v>
      </c>
      <c r="BC51" s="152">
        <f t="shared" si="15"/>
        <v>15</v>
      </c>
      <c r="BD51"/>
      <c r="BE51"/>
    </row>
    <row r="52" spans="2:57" ht="27" customHeight="1" thickBot="1" x14ac:dyDescent="0.25">
      <c r="B52" s="180"/>
      <c r="C52" s="181" t="s">
        <v>114</v>
      </c>
      <c r="D52" s="181"/>
      <c r="E52" s="182"/>
      <c r="F52" s="183">
        <f>SUM(F11:F51)</f>
        <v>1806.642478</v>
      </c>
      <c r="G52" s="182"/>
      <c r="H52" s="183">
        <f>SUM(H11:H51)</f>
        <v>1109.468852</v>
      </c>
      <c r="I52" s="182"/>
      <c r="J52" s="184">
        <f>SUM(J11:J51)</f>
        <v>1129.029481171779</v>
      </c>
      <c r="K52" s="185"/>
      <c r="L52" s="186"/>
      <c r="M52" s="61"/>
      <c r="AB52" s="167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4"/>
      <c r="AP52" s="187">
        <f>COUNT(AC42:AN42)</f>
        <v>12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8" t="s">
        <v>116</v>
      </c>
      <c r="C53" s="189" t="s">
        <v>117</v>
      </c>
      <c r="D53" s="189"/>
      <c r="E53" s="190"/>
      <c r="F53" s="191"/>
      <c r="G53" s="192"/>
      <c r="H53" s="193">
        <v>1</v>
      </c>
      <c r="I53" s="190"/>
      <c r="J53" s="194">
        <f>IFERROR(+J52/H52,0)</f>
        <v>1.0176306249035454</v>
      </c>
      <c r="K53" s="195"/>
      <c r="L53" s="196"/>
      <c r="M53" s="61"/>
      <c r="AB53" s="167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4"/>
      <c r="AP53" s="187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7"/>
      <c r="C54" s="198" t="s">
        <v>118</v>
      </c>
      <c r="D54" s="199"/>
      <c r="E54" s="200">
        <f>'[1]RINCI 1'!E18</f>
        <v>1726.8225980000002</v>
      </c>
      <c r="F54" s="201">
        <v>1</v>
      </c>
      <c r="G54" s="201">
        <f>+H52/F52*100%</f>
        <v>0.61410537254067599</v>
      </c>
      <c r="H54" s="201"/>
      <c r="I54" s="202">
        <f>+J52/F52</f>
        <v>0.62493243401519261</v>
      </c>
      <c r="J54" s="202"/>
      <c r="K54" s="203"/>
      <c r="L54" s="203"/>
      <c r="M54" s="61"/>
      <c r="AB54" s="167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4"/>
      <c r="AP54" s="187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7"/>
      <c r="C55" s="204" t="s">
        <v>119</v>
      </c>
      <c r="D55" s="199"/>
      <c r="E55" s="205">
        <f>F52-E54</f>
        <v>79.819879999999785</v>
      </c>
      <c r="F55" s="201"/>
      <c r="G55" s="201"/>
      <c r="H55" s="201"/>
      <c r="I55" s="202"/>
      <c r="J55" s="202"/>
      <c r="K55" s="203"/>
      <c r="L55" s="203"/>
      <c r="M55" s="206"/>
      <c r="AB55" s="167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4"/>
      <c r="AP55" s="187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7"/>
      <c r="E56" s="104"/>
      <c r="F56" s="104"/>
      <c r="G56" s="208"/>
      <c r="H56" s="209"/>
      <c r="I56" s="104"/>
      <c r="J56" s="210"/>
      <c r="K56" s="210"/>
      <c r="L56" s="210"/>
      <c r="M56" s="211"/>
      <c r="AB56" s="167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4"/>
      <c r="AP56" s="187"/>
      <c r="AQ56" s="172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2"/>
      <c r="D57" s="212"/>
      <c r="E57" s="212"/>
      <c r="F57" s="213">
        <v>12</v>
      </c>
      <c r="G57" s="31" t="s">
        <v>19</v>
      </c>
      <c r="H57" s="30">
        <v>2020</v>
      </c>
      <c r="I57" s="212"/>
      <c r="J57" s="212"/>
      <c r="K57" s="214"/>
      <c r="L57" s="215"/>
      <c r="M57" s="211"/>
      <c r="Y57" s="3" t="s">
        <v>121</v>
      </c>
      <c r="AB57" s="167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4"/>
      <c r="AP57" s="187">
        <f>COUNT(AC44:AN44)</f>
        <v>12</v>
      </c>
      <c r="AQ57" s="152" t="s">
        <v>113</v>
      </c>
      <c r="AR57" s="152">
        <f t="shared" ref="AR57:BC57" si="17">COUNT(AC22:AC37)</f>
        <v>16</v>
      </c>
      <c r="AS57" s="152">
        <f t="shared" si="17"/>
        <v>14</v>
      </c>
      <c r="AT57" s="152">
        <f t="shared" si="17"/>
        <v>16</v>
      </c>
      <c r="AU57" s="152">
        <f t="shared" si="17"/>
        <v>15</v>
      </c>
      <c r="AV57" s="152">
        <f t="shared" si="17"/>
        <v>16</v>
      </c>
      <c r="AW57" s="152">
        <f t="shared" si="17"/>
        <v>15</v>
      </c>
      <c r="AX57" s="152">
        <f t="shared" si="17"/>
        <v>16</v>
      </c>
      <c r="AY57" s="152">
        <f t="shared" si="17"/>
        <v>16</v>
      </c>
      <c r="AZ57" s="152">
        <f t="shared" si="17"/>
        <v>15</v>
      </c>
      <c r="BA57" s="152">
        <f t="shared" si="17"/>
        <v>16</v>
      </c>
      <c r="BB57" s="152">
        <f t="shared" si="17"/>
        <v>15</v>
      </c>
      <c r="BC57" s="152">
        <f t="shared" si="17"/>
        <v>16</v>
      </c>
      <c r="BD57"/>
      <c r="BE57"/>
    </row>
    <row r="58" spans="2:57" ht="27" customHeight="1" x14ac:dyDescent="0.2">
      <c r="B58" s="216" t="s">
        <v>20</v>
      </c>
      <c r="C58" s="217" t="s">
        <v>21</v>
      </c>
      <c r="D58" s="217" t="s">
        <v>22</v>
      </c>
      <c r="E58" s="218" t="s">
        <v>23</v>
      </c>
      <c r="F58" s="219"/>
      <c r="G58" s="218" t="s">
        <v>24</v>
      </c>
      <c r="H58" s="219"/>
      <c r="I58" s="218" t="s">
        <v>25</v>
      </c>
      <c r="J58" s="219"/>
      <c r="K58" s="220" t="s">
        <v>122</v>
      </c>
      <c r="L58" s="2"/>
      <c r="M58" s="211"/>
      <c r="AB58" s="167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4"/>
      <c r="AP58" s="101"/>
      <c r="AQ58" t="s">
        <v>115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21"/>
      <c r="C59" s="222"/>
      <c r="D59" s="222"/>
      <c r="E59" s="223" t="s">
        <v>28</v>
      </c>
      <c r="F59" s="223" t="s">
        <v>29</v>
      </c>
      <c r="G59" s="224" t="s">
        <v>28</v>
      </c>
      <c r="H59" s="223" t="s">
        <v>29</v>
      </c>
      <c r="I59" s="224" t="s">
        <v>28</v>
      </c>
      <c r="J59" s="223" t="s">
        <v>29</v>
      </c>
      <c r="K59" s="225"/>
      <c r="L59" s="2"/>
      <c r="M59" s="211"/>
      <c r="AB59" s="167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4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6"/>
      <c r="C60" s="227"/>
      <c r="D60" s="227"/>
      <c r="E60" s="228" t="s">
        <v>30</v>
      </c>
      <c r="F60" s="228" t="s">
        <v>123</v>
      </c>
      <c r="G60" s="229" t="s">
        <v>30</v>
      </c>
      <c r="H60" s="228" t="s">
        <v>123</v>
      </c>
      <c r="I60" s="229" t="s">
        <v>30</v>
      </c>
      <c r="J60" s="228" t="s">
        <v>123</v>
      </c>
      <c r="K60" s="230"/>
      <c r="L60" s="2"/>
      <c r="M60" s="211"/>
      <c r="AB60" s="167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4"/>
      <c r="AP60" s="101"/>
      <c r="AQ60"/>
      <c r="AR60" s="231" t="s">
        <v>124</v>
      </c>
      <c r="AS60" s="232"/>
      <c r="AT60" s="233">
        <f>SUM(AC45:AN45)+SUM(AC43:AN43)</f>
        <v>0</v>
      </c>
      <c r="AU60" s="234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80">
        <v>1</v>
      </c>
      <c r="C61" s="235">
        <v>2</v>
      </c>
      <c r="D61" s="235">
        <v>3</v>
      </c>
      <c r="E61" s="235">
        <v>4</v>
      </c>
      <c r="F61" s="235">
        <v>5</v>
      </c>
      <c r="G61" s="235">
        <v>6</v>
      </c>
      <c r="H61" s="235">
        <v>7</v>
      </c>
      <c r="I61" s="235">
        <v>8</v>
      </c>
      <c r="J61" s="235">
        <v>9</v>
      </c>
      <c r="K61" s="236">
        <v>10</v>
      </c>
      <c r="L61" s="2"/>
      <c r="M61" s="61"/>
      <c r="AB61" s="167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4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7" t="s">
        <v>32</v>
      </c>
      <c r="D62" s="237" t="s">
        <v>33</v>
      </c>
      <c r="E62" s="238">
        <v>55.77</v>
      </c>
      <c r="F62" s="239">
        <v>31.144597999999998</v>
      </c>
      <c r="G62" s="240">
        <v>53.24</v>
      </c>
      <c r="H62" s="240">
        <v>18.036000000000001</v>
      </c>
      <c r="I62" s="240">
        <v>54.5</v>
      </c>
      <c r="J62" s="241">
        <v>24.076155</v>
      </c>
      <c r="K62" s="242" t="str">
        <f>IF(I62&gt;E62,"Limpas","")</f>
        <v/>
      </c>
      <c r="L62" s="160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3" t="s">
        <v>34</v>
      </c>
      <c r="D63" s="243" t="s">
        <v>33</v>
      </c>
      <c r="E63" s="244">
        <v>339.5</v>
      </c>
      <c r="F63" s="245">
        <v>7.77</v>
      </c>
      <c r="G63" s="246">
        <v>338.77</v>
      </c>
      <c r="H63" s="247">
        <v>7.157</v>
      </c>
      <c r="I63" s="246">
        <v>339.48</v>
      </c>
      <c r="J63" s="248">
        <v>7.7549999999999999</v>
      </c>
      <c r="K63" s="242"/>
      <c r="L63" s="249"/>
      <c r="M63" s="250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3" t="s">
        <v>36</v>
      </c>
      <c r="D64" s="243" t="s">
        <v>37</v>
      </c>
      <c r="E64" s="238">
        <v>77.5</v>
      </c>
      <c r="F64" s="239">
        <v>49.02</v>
      </c>
      <c r="G64" s="246">
        <v>73.650000000000006</v>
      </c>
      <c r="H64" s="247">
        <v>27.367000000000001</v>
      </c>
      <c r="I64" s="246">
        <v>75.86</v>
      </c>
      <c r="J64" s="248">
        <v>38.977480999999997</v>
      </c>
      <c r="K64" s="242" t="str">
        <f>IF(I64&gt;E64,"Limpas","")</f>
        <v/>
      </c>
      <c r="L64" s="249"/>
      <c r="M64" s="251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3" t="s">
        <v>38</v>
      </c>
      <c r="D65" s="243" t="s">
        <v>39</v>
      </c>
      <c r="E65" s="238">
        <v>463.3</v>
      </c>
      <c r="F65" s="239">
        <v>49.9</v>
      </c>
      <c r="G65" s="252">
        <v>462.22</v>
      </c>
      <c r="H65" s="252">
        <v>27.992000000000001</v>
      </c>
      <c r="I65" s="253">
        <v>462.44</v>
      </c>
      <c r="J65" s="248">
        <v>36.654000000000003</v>
      </c>
      <c r="K65" s="242" t="str">
        <f>IF(I65&gt;E65,"Limpas","")</f>
        <v/>
      </c>
      <c r="L65" s="249"/>
      <c r="M65" s="254"/>
      <c r="N65" s="61"/>
      <c r="AB65" s="255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6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3" t="s">
        <v>41</v>
      </c>
      <c r="D66" s="243" t="s">
        <v>42</v>
      </c>
      <c r="E66" s="238">
        <v>207</v>
      </c>
      <c r="F66" s="239">
        <v>9.5030000000000001</v>
      </c>
      <c r="G66" s="246">
        <v>197.74</v>
      </c>
      <c r="H66" s="257">
        <v>2.14</v>
      </c>
      <c r="I66" s="258">
        <v>203.22</v>
      </c>
      <c r="J66" s="241">
        <v>5.5869999999999997</v>
      </c>
      <c r="K66" s="242"/>
      <c r="L66" s="259"/>
      <c r="N66" s="61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60" t="e">
        <f>+#REF!&amp;"  hari"</f>
        <v>#REF!</v>
      </c>
      <c r="AN66"/>
      <c r="AO66"/>
      <c r="AP66" s="101"/>
      <c r="AQ66" s="256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3" t="s">
        <v>44</v>
      </c>
      <c r="D67" s="243" t="s">
        <v>42</v>
      </c>
      <c r="E67" s="238">
        <v>320</v>
      </c>
      <c r="F67" s="239">
        <v>5.1509999999999998</v>
      </c>
      <c r="G67" s="246">
        <v>308.7</v>
      </c>
      <c r="H67" s="257">
        <v>0.84</v>
      </c>
      <c r="I67" s="258">
        <v>314.35000000000002</v>
      </c>
      <c r="J67" s="241">
        <v>2.681</v>
      </c>
      <c r="K67" s="242" t="str">
        <f>IF(I67&gt;E67,"Limpas","")</f>
        <v/>
      </c>
      <c r="L67" s="259"/>
      <c r="N67" s="61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6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3" t="s">
        <v>45</v>
      </c>
      <c r="D68" s="243" t="s">
        <v>46</v>
      </c>
      <c r="E68" s="238">
        <v>90</v>
      </c>
      <c r="F68" s="239">
        <v>689.09100000000001</v>
      </c>
      <c r="G68" s="246">
        <v>78.88</v>
      </c>
      <c r="H68" s="246">
        <v>258.74799999999999</v>
      </c>
      <c r="I68" s="258">
        <v>82.13</v>
      </c>
      <c r="J68" s="248">
        <v>356.20794795040507</v>
      </c>
      <c r="K68" s="242" t="str">
        <f>IF(I68&gt;E68,"Limpas","")</f>
        <v/>
      </c>
      <c r="L68" s="259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6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3" t="s">
        <v>48</v>
      </c>
      <c r="D69" s="243" t="s">
        <v>49</v>
      </c>
      <c r="E69" s="238">
        <v>120.5</v>
      </c>
      <c r="F69" s="239">
        <v>2.0920000000000001</v>
      </c>
      <c r="G69" s="246">
        <v>115.4</v>
      </c>
      <c r="H69" s="247">
        <v>0.39</v>
      </c>
      <c r="I69" s="261">
        <v>115.74</v>
      </c>
      <c r="J69" s="241">
        <v>0.28399999999999997</v>
      </c>
      <c r="K69" s="242" t="str">
        <f>IF(I69&gt;E69,"Limpas","")</f>
        <v/>
      </c>
      <c r="L69" s="259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6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3" t="s">
        <v>51</v>
      </c>
      <c r="D70" s="243" t="s">
        <v>49</v>
      </c>
      <c r="E70" s="238">
        <v>120.8</v>
      </c>
      <c r="F70" s="239">
        <v>2.3530000000000002</v>
      </c>
      <c r="G70" s="246">
        <v>115.901</v>
      </c>
      <c r="H70" s="247">
        <v>0.42</v>
      </c>
      <c r="I70" s="258">
        <v>116.96</v>
      </c>
      <c r="J70" s="241">
        <v>0.44600000000000001</v>
      </c>
      <c r="K70" s="242" t="str">
        <f>IF(I70&gt;E70,"Limpas","")</f>
        <v/>
      </c>
      <c r="L70" s="259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6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3" t="s">
        <v>52</v>
      </c>
      <c r="D71" s="243" t="s">
        <v>53</v>
      </c>
      <c r="E71" s="238">
        <v>46.5</v>
      </c>
      <c r="F71" s="238">
        <v>4.5999999999999996</v>
      </c>
      <c r="G71" s="246">
        <v>38.450000000000003</v>
      </c>
      <c r="H71" s="246">
        <v>0.41</v>
      </c>
      <c r="I71" s="258">
        <v>40.33</v>
      </c>
      <c r="J71" s="241">
        <v>0.63300000000000001</v>
      </c>
      <c r="K71" s="242" t="str">
        <f>IF(I71&gt;E71,"Limpas","")</f>
        <v/>
      </c>
      <c r="L71" s="262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6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3" t="s">
        <v>55</v>
      </c>
      <c r="D72" s="243" t="s">
        <v>53</v>
      </c>
      <c r="E72" s="238">
        <v>51.5</v>
      </c>
      <c r="F72" s="239">
        <v>2.4159999999999999</v>
      </c>
      <c r="G72" s="246">
        <v>47.39</v>
      </c>
      <c r="H72" s="246">
        <v>1.06</v>
      </c>
      <c r="I72" s="263">
        <v>50.77</v>
      </c>
      <c r="J72" s="241">
        <v>2.234</v>
      </c>
      <c r="K72" s="242" t="str">
        <f t="shared" ref="K72:K98" si="23">IF(I72&gt;E72,"Limpas","")</f>
        <v/>
      </c>
      <c r="L72" s="259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6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3" t="s">
        <v>57</v>
      </c>
      <c r="D73" s="243" t="s">
        <v>46</v>
      </c>
      <c r="E73" s="238">
        <v>81</v>
      </c>
      <c r="F73" s="239">
        <v>1.093</v>
      </c>
      <c r="G73" s="246">
        <v>76.08</v>
      </c>
      <c r="H73" s="247">
        <v>0.38</v>
      </c>
      <c r="I73" s="258">
        <v>75.19</v>
      </c>
      <c r="J73" s="241">
        <v>0.13400000000000001</v>
      </c>
      <c r="K73" s="242" t="str">
        <f t="shared" si="23"/>
        <v/>
      </c>
      <c r="L73" s="259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6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3" t="s">
        <v>58</v>
      </c>
      <c r="D74" s="243" t="s">
        <v>46</v>
      </c>
      <c r="E74" s="238">
        <v>82.8</v>
      </c>
      <c r="F74" s="239">
        <v>0.42899999999999999</v>
      </c>
      <c r="G74" s="246">
        <v>81.319999999999993</v>
      </c>
      <c r="H74" s="247">
        <v>0.22</v>
      </c>
      <c r="I74" s="258">
        <v>78</v>
      </c>
      <c r="J74" s="241">
        <v>0</v>
      </c>
      <c r="K74" s="242" t="str">
        <f t="shared" si="23"/>
        <v/>
      </c>
      <c r="L74" s="259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6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3" t="s">
        <v>60</v>
      </c>
      <c r="D75" s="243" t="s">
        <v>46</v>
      </c>
      <c r="E75" s="238">
        <v>69.95</v>
      </c>
      <c r="F75" s="239">
        <v>0.25</v>
      </c>
      <c r="G75" s="246">
        <v>68.92</v>
      </c>
      <c r="H75" s="246">
        <v>0.12</v>
      </c>
      <c r="I75" s="258">
        <v>61.9</v>
      </c>
      <c r="J75" s="241">
        <v>5.5E-2</v>
      </c>
      <c r="K75" s="242" t="str">
        <f t="shared" si="23"/>
        <v/>
      </c>
      <c r="L75" s="259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6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3" t="s">
        <v>61</v>
      </c>
      <c r="D76" s="243" t="s">
        <v>46</v>
      </c>
      <c r="E76" s="238">
        <v>48.2</v>
      </c>
      <c r="F76" s="239">
        <v>0.38500000000000001</v>
      </c>
      <c r="G76" s="246">
        <v>44.96</v>
      </c>
      <c r="H76" s="247">
        <v>0.03</v>
      </c>
      <c r="I76" s="258">
        <v>46.01</v>
      </c>
      <c r="J76" s="241">
        <v>0.251</v>
      </c>
      <c r="K76" s="242" t="str">
        <f t="shared" si="23"/>
        <v/>
      </c>
      <c r="L76" s="259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6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3" t="s">
        <v>62</v>
      </c>
      <c r="D77" s="243" t="s">
        <v>63</v>
      </c>
      <c r="E77" s="238">
        <v>136</v>
      </c>
      <c r="F77" s="239">
        <v>440</v>
      </c>
      <c r="G77" s="246">
        <v>127.3</v>
      </c>
      <c r="H77" s="246">
        <v>64.974000000000004</v>
      </c>
      <c r="I77" s="246">
        <v>134.51</v>
      </c>
      <c r="J77" s="264">
        <v>290.30234646999997</v>
      </c>
      <c r="K77" s="242" t="str">
        <f t="shared" si="23"/>
        <v/>
      </c>
      <c r="L77" s="259"/>
      <c r="M77" s="251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6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3" t="s">
        <v>65</v>
      </c>
      <c r="D78" s="243" t="s">
        <v>63</v>
      </c>
      <c r="E78" s="238">
        <v>113.5</v>
      </c>
      <c r="F78" s="239">
        <v>3.7519999999999998</v>
      </c>
      <c r="G78" s="246">
        <v>104.42</v>
      </c>
      <c r="H78" s="246">
        <v>0.54500000000000004</v>
      </c>
      <c r="I78" s="257">
        <v>107.84</v>
      </c>
      <c r="J78" s="264">
        <v>0.18492744</v>
      </c>
      <c r="K78" s="242">
        <v>480.10199999999998</v>
      </c>
      <c r="L78" s="259"/>
      <c r="M78" s="251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6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3" t="s">
        <v>66</v>
      </c>
      <c r="D79" s="243" t="s">
        <v>63</v>
      </c>
      <c r="E79" s="238">
        <v>225.4</v>
      </c>
      <c r="F79" s="238">
        <v>1.2</v>
      </c>
      <c r="G79" s="246">
        <v>223.12</v>
      </c>
      <c r="H79" s="246">
        <v>7.0999999999999994E-2</v>
      </c>
      <c r="I79" s="246">
        <v>199.18</v>
      </c>
      <c r="J79" s="264">
        <v>1.5287E-2</v>
      </c>
      <c r="K79" s="242" t="str">
        <f t="shared" si="23"/>
        <v/>
      </c>
      <c r="L79" s="259"/>
      <c r="M79" s="61"/>
      <c r="N79" s="3" t="s">
        <v>131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6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3" t="s">
        <v>67</v>
      </c>
      <c r="D80" s="243" t="s">
        <v>63</v>
      </c>
      <c r="E80" s="238">
        <v>224</v>
      </c>
      <c r="F80" s="239">
        <v>0.6</v>
      </c>
      <c r="G80" s="246">
        <v>215.98</v>
      </c>
      <c r="H80" s="246">
        <v>0.105</v>
      </c>
      <c r="I80" s="257">
        <v>220.33</v>
      </c>
      <c r="J80" s="265">
        <v>0.30645</v>
      </c>
      <c r="K80" s="242" t="str">
        <f t="shared" si="23"/>
        <v/>
      </c>
      <c r="L80" s="266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6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3" t="s">
        <v>68</v>
      </c>
      <c r="D81" s="243" t="s">
        <v>63</v>
      </c>
      <c r="E81" s="238">
        <v>196</v>
      </c>
      <c r="F81" s="239">
        <v>1.5820000000000001</v>
      </c>
      <c r="G81" s="246">
        <v>189.04</v>
      </c>
      <c r="H81" s="246">
        <v>0.41899999999999998</v>
      </c>
      <c r="I81" s="257">
        <v>191.74</v>
      </c>
      <c r="J81" s="264">
        <v>8.2318799999999998E-2</v>
      </c>
      <c r="K81" s="242" t="str">
        <f t="shared" si="23"/>
        <v/>
      </c>
      <c r="L81" s="259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6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3" t="s">
        <v>69</v>
      </c>
      <c r="D82" s="243" t="s">
        <v>63</v>
      </c>
      <c r="E82" s="238">
        <v>174</v>
      </c>
      <c r="F82" s="239">
        <v>0.47899999999999998</v>
      </c>
      <c r="G82" s="246">
        <v>172.38</v>
      </c>
      <c r="H82" s="246">
        <v>7.3999999999999996E-2</v>
      </c>
      <c r="I82" s="257">
        <v>167.5</v>
      </c>
      <c r="J82" s="264">
        <v>0.31605</v>
      </c>
      <c r="K82" s="242">
        <v>226.68</v>
      </c>
      <c r="L82" s="259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6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7" t="s">
        <v>70</v>
      </c>
      <c r="D83" s="237" t="s">
        <v>63</v>
      </c>
      <c r="E83" s="244">
        <v>229.1</v>
      </c>
      <c r="F83" s="245">
        <v>0.79200000000000004</v>
      </c>
      <c r="G83" s="240">
        <v>222.84</v>
      </c>
      <c r="H83" s="240">
        <v>0.28000000000000003</v>
      </c>
      <c r="I83" s="267">
        <v>222.7</v>
      </c>
      <c r="J83" s="268">
        <v>0.26937</v>
      </c>
      <c r="K83" s="242">
        <v>26.036999999999999</v>
      </c>
      <c r="L83" s="266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6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3" t="s">
        <v>71</v>
      </c>
      <c r="D84" s="243" t="s">
        <v>63</v>
      </c>
      <c r="E84" s="238">
        <v>249</v>
      </c>
      <c r="F84" s="239">
        <v>2.1240000000000001</v>
      </c>
      <c r="G84" s="246">
        <v>239.52</v>
      </c>
      <c r="H84" s="246">
        <v>0.187</v>
      </c>
      <c r="I84" s="257">
        <v>237.66</v>
      </c>
      <c r="J84" s="265">
        <v>5.1732599999999997E-2</v>
      </c>
      <c r="K84" s="242">
        <v>235.744</v>
      </c>
      <c r="L84" s="266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6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3" t="s">
        <v>72</v>
      </c>
      <c r="D85" s="243" t="s">
        <v>73</v>
      </c>
      <c r="E85" s="238">
        <v>164.75</v>
      </c>
      <c r="F85" s="238">
        <v>5</v>
      </c>
      <c r="G85" s="246">
        <v>154.43</v>
      </c>
      <c r="H85" s="246">
        <v>0.503</v>
      </c>
      <c r="I85" s="246">
        <v>149.22999999999999</v>
      </c>
      <c r="J85" s="265">
        <v>2.8608421700000002</v>
      </c>
      <c r="K85" s="242" t="str">
        <f t="shared" si="23"/>
        <v/>
      </c>
      <c r="L85" s="266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6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3" t="s">
        <v>74</v>
      </c>
      <c r="D86" s="243" t="s">
        <v>73</v>
      </c>
      <c r="E86" s="238">
        <v>179.1</v>
      </c>
      <c r="F86" s="239">
        <v>4.2</v>
      </c>
      <c r="G86" s="257">
        <v>166.32</v>
      </c>
      <c r="H86" s="257">
        <v>0.39800000000000002</v>
      </c>
      <c r="I86" s="246">
        <v>228.18</v>
      </c>
      <c r="J86" s="264">
        <v>1.1592914599999999</v>
      </c>
      <c r="K86" s="242">
        <v>500</v>
      </c>
      <c r="L86" s="259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6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3" t="s">
        <v>75</v>
      </c>
      <c r="D87" s="243" t="s">
        <v>76</v>
      </c>
      <c r="E87" s="238">
        <v>325.56</v>
      </c>
      <c r="F87" s="239">
        <v>0.70099999999999996</v>
      </c>
      <c r="G87" s="257">
        <v>315.85000000000002</v>
      </c>
      <c r="H87" s="257">
        <v>0.114</v>
      </c>
      <c r="I87" s="257">
        <v>315</v>
      </c>
      <c r="J87" s="265">
        <v>7.2576879999999996E-2</v>
      </c>
      <c r="K87" s="242" t="str">
        <f t="shared" si="23"/>
        <v/>
      </c>
      <c r="L87" s="266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6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3" t="s">
        <v>77</v>
      </c>
      <c r="D88" s="243" t="s">
        <v>76</v>
      </c>
      <c r="E88" s="238">
        <v>129.19999999999999</v>
      </c>
      <c r="F88" s="239">
        <v>0.5</v>
      </c>
      <c r="G88" s="246">
        <v>123.6</v>
      </c>
      <c r="H88" s="246">
        <v>2.9000000000000001E-2</v>
      </c>
      <c r="I88" s="257">
        <v>127.08</v>
      </c>
      <c r="J88" s="264">
        <v>0.27446083999999998</v>
      </c>
      <c r="K88" s="242">
        <v>275.45699999999999</v>
      </c>
      <c r="L88" s="259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6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3" t="s">
        <v>78</v>
      </c>
      <c r="D89" s="243" t="s">
        <v>76</v>
      </c>
      <c r="E89" s="238">
        <v>282.77999999999997</v>
      </c>
      <c r="F89" s="239">
        <v>0.51300000000000001</v>
      </c>
      <c r="G89" s="246">
        <v>277.87</v>
      </c>
      <c r="H89" s="246">
        <v>7.3999999999999996E-2</v>
      </c>
      <c r="I89" s="246">
        <v>276.87</v>
      </c>
      <c r="J89" s="264">
        <v>3.8803799999999999E-2</v>
      </c>
      <c r="K89" s="242">
        <v>85.683999999999997</v>
      </c>
      <c r="L89" s="259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6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3" t="s">
        <v>79</v>
      </c>
      <c r="D90" s="243" t="s">
        <v>76</v>
      </c>
      <c r="E90" s="238">
        <v>99</v>
      </c>
      <c r="F90" s="239">
        <v>2.6110000000000002</v>
      </c>
      <c r="G90" s="246">
        <v>91.8</v>
      </c>
      <c r="H90" s="246">
        <v>91.5</v>
      </c>
      <c r="I90" s="257">
        <v>98.55</v>
      </c>
      <c r="J90" s="265">
        <v>0.90399131899999996</v>
      </c>
      <c r="K90" s="242" t="str">
        <f t="shared" si="23"/>
        <v/>
      </c>
      <c r="L90" s="266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6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3" t="s">
        <v>81</v>
      </c>
      <c r="D91" s="243" t="s">
        <v>76</v>
      </c>
      <c r="E91" s="238">
        <v>189.7</v>
      </c>
      <c r="F91" s="238">
        <v>7.9000000000000001E-2</v>
      </c>
      <c r="G91" s="246">
        <v>188.25</v>
      </c>
      <c r="H91" s="246">
        <v>3.2000000000000001E-2</v>
      </c>
      <c r="I91" s="257">
        <v>189.11</v>
      </c>
      <c r="J91" s="265">
        <v>6.4849400000000001E-2</v>
      </c>
      <c r="K91" s="242" t="str">
        <f t="shared" si="23"/>
        <v/>
      </c>
      <c r="L91" s="266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6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3" t="s">
        <v>83</v>
      </c>
      <c r="D92" s="243" t="s">
        <v>76</v>
      </c>
      <c r="E92" s="238">
        <v>171.19</v>
      </c>
      <c r="F92" s="239">
        <v>9.6879999999999994E-2</v>
      </c>
      <c r="G92" s="246">
        <v>169.34</v>
      </c>
      <c r="H92" s="247">
        <v>5.1999999999999998E-2</v>
      </c>
      <c r="I92" s="257">
        <v>170</v>
      </c>
      <c r="J92" s="265">
        <v>6.8057999999999994E-2</v>
      </c>
      <c r="K92" s="242">
        <v>8.4770000000000003</v>
      </c>
      <c r="L92" s="266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6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3" t="s">
        <v>85</v>
      </c>
      <c r="D93" s="243" t="s">
        <v>86</v>
      </c>
      <c r="E93" s="238">
        <v>142.6</v>
      </c>
      <c r="F93" s="239">
        <v>9.157</v>
      </c>
      <c r="G93" s="246">
        <v>139.43</v>
      </c>
      <c r="H93" s="246">
        <v>1.7649999999999999</v>
      </c>
      <c r="I93" s="246">
        <v>152.06</v>
      </c>
      <c r="J93" s="269">
        <v>6.4504777600000001</v>
      </c>
      <c r="K93" s="242" t="str">
        <f t="shared" si="23"/>
        <v>Limpas</v>
      </c>
      <c r="L93" s="270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6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3" t="s">
        <v>88</v>
      </c>
      <c r="D94" s="243" t="s">
        <v>86</v>
      </c>
      <c r="E94" s="238">
        <v>239.5</v>
      </c>
      <c r="F94" s="239">
        <v>2.6720000000000002</v>
      </c>
      <c r="G94" s="246">
        <v>234.45</v>
      </c>
      <c r="H94" s="247">
        <v>0.44600000000000001</v>
      </c>
      <c r="I94" s="246">
        <v>238.12</v>
      </c>
      <c r="J94" s="269">
        <v>1.93</v>
      </c>
      <c r="K94" s="242" t="str">
        <f t="shared" si="23"/>
        <v/>
      </c>
      <c r="L94" s="270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6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3" t="s">
        <v>90</v>
      </c>
      <c r="D95" s="243" t="s">
        <v>91</v>
      </c>
      <c r="E95" s="238">
        <v>120.5</v>
      </c>
      <c r="F95" s="239">
        <v>3.677</v>
      </c>
      <c r="G95" s="246">
        <v>118.55</v>
      </c>
      <c r="H95" s="246">
        <v>0.59499999999999997</v>
      </c>
      <c r="I95" s="246">
        <v>120.57</v>
      </c>
      <c r="J95" s="264">
        <v>3.8018010000000002</v>
      </c>
      <c r="K95" s="242" t="str">
        <f t="shared" si="23"/>
        <v>Limpas</v>
      </c>
      <c r="L95" s="259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6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3" t="s">
        <v>93</v>
      </c>
      <c r="D96" s="243" t="s">
        <v>94</v>
      </c>
      <c r="E96" s="238">
        <v>110.56</v>
      </c>
      <c r="F96" s="239">
        <v>2.75</v>
      </c>
      <c r="G96" s="246">
        <v>107.16</v>
      </c>
      <c r="H96" s="246">
        <v>0.311</v>
      </c>
      <c r="I96" s="246">
        <v>109.98</v>
      </c>
      <c r="J96" s="264">
        <v>1.73032476</v>
      </c>
      <c r="K96" s="242"/>
      <c r="L96" s="259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6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3" t="s">
        <v>95</v>
      </c>
      <c r="D97" s="243" t="s">
        <v>96</v>
      </c>
      <c r="E97" s="238">
        <v>72</v>
      </c>
      <c r="F97" s="239">
        <v>38.036000000000001</v>
      </c>
      <c r="G97" s="246">
        <v>67.599999999999994</v>
      </c>
      <c r="H97" s="247">
        <v>27.579000000000001</v>
      </c>
      <c r="I97" s="246">
        <v>69.17</v>
      </c>
      <c r="J97" s="269">
        <v>31.373999999999999</v>
      </c>
      <c r="K97" s="242" t="str">
        <f t="shared" si="23"/>
        <v/>
      </c>
      <c r="L97" s="270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6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3" t="s">
        <v>97</v>
      </c>
      <c r="D98" s="243" t="s">
        <v>96</v>
      </c>
      <c r="E98" s="238">
        <v>185</v>
      </c>
      <c r="F98" s="239">
        <v>388.72199999999998</v>
      </c>
      <c r="G98" s="246">
        <v>175</v>
      </c>
      <c r="H98" s="247">
        <v>290.05700000000002</v>
      </c>
      <c r="I98" s="90">
        <v>175.14</v>
      </c>
      <c r="J98" s="148">
        <v>291.363</v>
      </c>
      <c r="K98" s="242" t="str">
        <f t="shared" si="23"/>
        <v/>
      </c>
      <c r="L98" s="271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6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3" t="s">
        <v>99</v>
      </c>
      <c r="D99" s="243" t="s">
        <v>100</v>
      </c>
      <c r="E99" s="238">
        <v>231</v>
      </c>
      <c r="F99" s="239">
        <v>30.48</v>
      </c>
      <c r="G99" s="246">
        <v>229.96</v>
      </c>
      <c r="H99" s="247">
        <v>13.87</v>
      </c>
      <c r="I99" s="246">
        <v>230.28</v>
      </c>
      <c r="J99" s="269">
        <v>14.11</v>
      </c>
      <c r="K99" s="242" t="str">
        <f>IF(I99&gt;E99,"Limpas","")</f>
        <v/>
      </c>
      <c r="L99" s="270"/>
      <c r="M99" s="161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6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7" t="s">
        <v>108</v>
      </c>
      <c r="D100" s="237" t="s">
        <v>39</v>
      </c>
      <c r="E100" s="244">
        <v>149.30000000000001</v>
      </c>
      <c r="F100" s="245">
        <v>17.670000000000002</v>
      </c>
      <c r="G100" s="244">
        <v>149.30000000000001</v>
      </c>
      <c r="H100" s="245">
        <v>17.670000000000002</v>
      </c>
      <c r="I100" s="244">
        <v>149.346</v>
      </c>
      <c r="J100" s="272">
        <v>10.97</v>
      </c>
      <c r="K100" s="273" t="s">
        <v>109</v>
      </c>
      <c r="L100" s="274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6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3" t="s">
        <v>110</v>
      </c>
      <c r="D101" s="243" t="s">
        <v>53</v>
      </c>
      <c r="E101" s="238">
        <v>39</v>
      </c>
      <c r="F101" s="239">
        <v>0.47399999999999998</v>
      </c>
      <c r="G101" s="238">
        <v>39</v>
      </c>
      <c r="H101" s="239">
        <v>0.47</v>
      </c>
      <c r="I101" s="275">
        <v>38.369999999999997</v>
      </c>
      <c r="J101" s="269">
        <v>0.40500000000000003</v>
      </c>
      <c r="K101" s="273" t="s">
        <v>98</v>
      </c>
      <c r="L101" s="270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6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3">
        <v>41</v>
      </c>
      <c r="C102" s="276" t="s">
        <v>112</v>
      </c>
      <c r="D102" s="276" t="s">
        <v>53</v>
      </c>
      <c r="E102" s="277">
        <v>70</v>
      </c>
      <c r="F102" s="278">
        <v>0.81699999999999995</v>
      </c>
      <c r="G102" s="277">
        <v>70</v>
      </c>
      <c r="H102" s="278">
        <v>0.82</v>
      </c>
      <c r="I102" s="258">
        <v>68.95</v>
      </c>
      <c r="J102" s="269">
        <v>0.57199999999999995</v>
      </c>
      <c r="K102" s="279"/>
      <c r="L102" s="270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6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80"/>
      <c r="C103" s="235" t="s">
        <v>114</v>
      </c>
      <c r="D103" s="235"/>
      <c r="E103" s="280"/>
      <c r="F103" s="281">
        <f>SUM(F62:F102)</f>
        <v>1813.882478</v>
      </c>
      <c r="G103" s="280"/>
      <c r="H103" s="281">
        <f>SUM(H65:H102)</f>
        <v>805.69000000000017</v>
      </c>
      <c r="I103" s="280"/>
      <c r="J103" s="282">
        <f>SUM(J62:J102)</f>
        <v>1135.6535436494048</v>
      </c>
      <c r="K103" s="283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6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8" t="s">
        <v>116</v>
      </c>
      <c r="C104" s="217" t="s">
        <v>117</v>
      </c>
      <c r="D104" s="217"/>
      <c r="E104" s="284"/>
      <c r="F104" s="285"/>
      <c r="G104" s="286"/>
      <c r="H104" s="287">
        <v>1</v>
      </c>
      <c r="I104" s="284"/>
      <c r="J104" s="288">
        <f>IFERROR(+J103/H103,0)</f>
        <v>1.4095415651794172</v>
      </c>
      <c r="K104" s="289"/>
      <c r="L104" s="290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6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7"/>
      <c r="C105" s="291" t="s">
        <v>118</v>
      </c>
      <c r="D105" s="292"/>
      <c r="E105" s="293">
        <v>1736.79</v>
      </c>
      <c r="F105" s="294">
        <v>1</v>
      </c>
      <c r="G105" s="295" t="s">
        <v>116</v>
      </c>
      <c r="H105" s="294">
        <f>+H103/F103*100%</f>
        <v>0.44417982409111745</v>
      </c>
      <c r="I105" s="296"/>
      <c r="J105" s="297">
        <f>+J103/F103</f>
        <v>0.62608992447051182</v>
      </c>
      <c r="K105" s="298"/>
      <c r="L105" s="290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6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7"/>
      <c r="C106" s="291" t="s">
        <v>119</v>
      </c>
      <c r="D106" s="292"/>
      <c r="E106" s="299">
        <f>F103-E105</f>
        <v>77.092478000000028</v>
      </c>
      <c r="F106" s="300"/>
      <c r="G106" s="209"/>
      <c r="H106" s="300"/>
      <c r="I106" s="104"/>
      <c r="J106" s="300"/>
      <c r="K106" s="301"/>
      <c r="L106" s="301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6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2"/>
      <c r="D107" s="212"/>
      <c r="E107" s="212"/>
      <c r="F107" s="213">
        <v>11</v>
      </c>
      <c r="G107" s="31" t="s">
        <v>19</v>
      </c>
      <c r="H107" s="30">
        <v>2020</v>
      </c>
      <c r="I107" s="212"/>
      <c r="J107" s="212"/>
      <c r="K107" s="214"/>
      <c r="L107" s="215"/>
      <c r="M107" s="302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6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6" t="s">
        <v>20</v>
      </c>
      <c r="C108" s="217" t="s">
        <v>21</v>
      </c>
      <c r="D108" s="217" t="s">
        <v>22</v>
      </c>
      <c r="E108" s="218" t="s">
        <v>23</v>
      </c>
      <c r="F108" s="219"/>
      <c r="G108" s="218" t="s">
        <v>24</v>
      </c>
      <c r="H108" s="219"/>
      <c r="I108" s="218" t="s">
        <v>25</v>
      </c>
      <c r="J108" s="219"/>
      <c r="K108" s="220" t="s">
        <v>122</v>
      </c>
      <c r="L108" s="2"/>
      <c r="M108" s="303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6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1"/>
      <c r="C109" s="222"/>
      <c r="D109" s="222"/>
      <c r="E109" s="223" t="s">
        <v>28</v>
      </c>
      <c r="F109" s="223" t="s">
        <v>29</v>
      </c>
      <c r="G109" s="224" t="s">
        <v>28</v>
      </c>
      <c r="H109" s="223" t="s">
        <v>29</v>
      </c>
      <c r="I109" s="224" t="s">
        <v>28</v>
      </c>
      <c r="J109" s="223" t="s">
        <v>29</v>
      </c>
      <c r="K109" s="225"/>
      <c r="L109" s="2"/>
      <c r="M109" s="211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6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6"/>
      <c r="C110" s="227"/>
      <c r="D110" s="227"/>
      <c r="E110" s="228" t="s">
        <v>30</v>
      </c>
      <c r="F110" s="228" t="s">
        <v>123</v>
      </c>
      <c r="G110" s="229" t="s">
        <v>30</v>
      </c>
      <c r="H110" s="228" t="s">
        <v>123</v>
      </c>
      <c r="I110" s="229" t="s">
        <v>30</v>
      </c>
      <c r="J110" s="228" t="s">
        <v>123</v>
      </c>
      <c r="K110" s="230"/>
      <c r="L110" s="2"/>
      <c r="M110" s="211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6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80">
        <v>1</v>
      </c>
      <c r="C111" s="235">
        <v>2</v>
      </c>
      <c r="D111" s="235">
        <v>3</v>
      </c>
      <c r="E111" s="235">
        <v>4</v>
      </c>
      <c r="F111" s="235">
        <v>5</v>
      </c>
      <c r="G111" s="235">
        <v>6</v>
      </c>
      <c r="H111" s="235">
        <v>7</v>
      </c>
      <c r="I111" s="235">
        <v>8</v>
      </c>
      <c r="J111" s="235">
        <v>9</v>
      </c>
      <c r="K111" s="236">
        <v>10</v>
      </c>
      <c r="L111" s="2"/>
      <c r="M111" s="2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6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7" t="s">
        <v>32</v>
      </c>
      <c r="D112" s="237" t="s">
        <v>33</v>
      </c>
      <c r="E112" s="238">
        <v>55.77</v>
      </c>
      <c r="F112" s="239">
        <v>31.144597999999998</v>
      </c>
      <c r="G112" s="240">
        <v>53.24</v>
      </c>
      <c r="H112" s="240">
        <v>18.036000000000001</v>
      </c>
      <c r="I112" s="240">
        <v>54.53</v>
      </c>
      <c r="J112" s="241">
        <v>24.237555</v>
      </c>
      <c r="K112" s="304" t="str">
        <f>IF(I112&gt;E112,"Limpas","")</f>
        <v/>
      </c>
      <c r="L112" s="305">
        <v>27.829360000000001</v>
      </c>
      <c r="M112" s="211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6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3" t="s">
        <v>34</v>
      </c>
      <c r="D113" s="243" t="s">
        <v>33</v>
      </c>
      <c r="E113" s="244">
        <v>339.5</v>
      </c>
      <c r="F113" s="245">
        <v>7.77</v>
      </c>
      <c r="G113" s="246">
        <v>338.77</v>
      </c>
      <c r="H113" s="247">
        <v>7.157</v>
      </c>
      <c r="I113" s="246">
        <v>339.5</v>
      </c>
      <c r="J113" s="248">
        <v>7.77</v>
      </c>
      <c r="K113" s="304" t="str">
        <f>IF(I113&gt;E113,"Limpas","")</f>
        <v/>
      </c>
      <c r="L113" s="306">
        <v>7.8</v>
      </c>
      <c r="M113" s="211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6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3" t="s">
        <v>36</v>
      </c>
      <c r="D114" s="243" t="s">
        <v>37</v>
      </c>
      <c r="E114" s="238">
        <v>77.5</v>
      </c>
      <c r="F114" s="239">
        <v>49.02</v>
      </c>
      <c r="G114" s="246">
        <v>73.650000000000006</v>
      </c>
      <c r="H114" s="247">
        <v>27.367000000000001</v>
      </c>
      <c r="I114" s="246">
        <v>75.900000000000006</v>
      </c>
      <c r="J114" s="248">
        <v>39.204081000000002</v>
      </c>
      <c r="K114" s="304" t="str">
        <f>IF(I114&gt;E114,"Limpas","")</f>
        <v/>
      </c>
      <c r="L114" s="306">
        <v>44.854756999999999</v>
      </c>
      <c r="M114" s="307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6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3" t="s">
        <v>38</v>
      </c>
      <c r="D115" s="243" t="s">
        <v>39</v>
      </c>
      <c r="E115" s="238">
        <v>463.3</v>
      </c>
      <c r="F115" s="239">
        <v>49.9</v>
      </c>
      <c r="G115" s="252">
        <v>462.22</v>
      </c>
      <c r="H115" s="252">
        <v>27.992000000000001</v>
      </c>
      <c r="I115" s="239">
        <v>462.45</v>
      </c>
      <c r="J115" s="248">
        <v>36.841999999999999</v>
      </c>
      <c r="K115" s="304" t="str">
        <f t="shared" ref="K115:K148" si="27">IF(I115&gt;E115,"Limpas","")</f>
        <v/>
      </c>
      <c r="L115" s="308">
        <v>39.746000000000002</v>
      </c>
      <c r="M115" s="211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6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3" t="s">
        <v>41</v>
      </c>
      <c r="D116" s="243" t="s">
        <v>42</v>
      </c>
      <c r="E116" s="238">
        <v>207</v>
      </c>
      <c r="F116" s="239">
        <v>9.5030000000000001</v>
      </c>
      <c r="G116" s="246">
        <v>195.32</v>
      </c>
      <c r="H116" s="257">
        <v>1.218</v>
      </c>
      <c r="I116" s="309">
        <v>203.22</v>
      </c>
      <c r="J116" s="264">
        <v>5.5869999999999997</v>
      </c>
      <c r="K116" s="304" t="str">
        <f t="shared" si="27"/>
        <v/>
      </c>
      <c r="L116" s="310">
        <v>6.8470000000000004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6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3" t="s">
        <v>44</v>
      </c>
      <c r="D117" s="243" t="s">
        <v>42</v>
      </c>
      <c r="E117" s="238">
        <v>320</v>
      </c>
      <c r="F117" s="239">
        <v>5.1509999999999998</v>
      </c>
      <c r="G117" s="246">
        <v>306.97000000000003</v>
      </c>
      <c r="H117" s="257">
        <v>0.65700000000000003</v>
      </c>
      <c r="I117" s="309">
        <v>314.35000000000002</v>
      </c>
      <c r="J117" s="264">
        <v>2.681</v>
      </c>
      <c r="K117" s="304" t="str">
        <f t="shared" si="27"/>
        <v/>
      </c>
      <c r="L117" s="311">
        <v>3.7</v>
      </c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6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3" t="s">
        <v>45</v>
      </c>
      <c r="D118" s="243" t="s">
        <v>46</v>
      </c>
      <c r="E118" s="238">
        <v>90</v>
      </c>
      <c r="F118" s="239">
        <v>689.09100000000001</v>
      </c>
      <c r="G118" s="246">
        <v>79.7</v>
      </c>
      <c r="H118" s="246">
        <v>281.37</v>
      </c>
      <c r="I118" s="309">
        <v>82.15</v>
      </c>
      <c r="J118" s="264">
        <v>356.87412221533293</v>
      </c>
      <c r="K118" s="304" t="str">
        <f t="shared" si="27"/>
        <v/>
      </c>
      <c r="L118" s="310">
        <v>393.7575880679621</v>
      </c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6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3" t="s">
        <v>48</v>
      </c>
      <c r="D119" s="243" t="s">
        <v>49</v>
      </c>
      <c r="E119" s="238">
        <v>120.5</v>
      </c>
      <c r="F119" s="239">
        <v>2.0920000000000001</v>
      </c>
      <c r="G119" s="246">
        <v>114.9</v>
      </c>
      <c r="H119" s="247">
        <v>0.22800000000000001</v>
      </c>
      <c r="I119" s="261">
        <v>115.78</v>
      </c>
      <c r="J119" s="264">
        <v>0.29099999999999998</v>
      </c>
      <c r="K119" s="304" t="str">
        <f t="shared" si="27"/>
        <v/>
      </c>
      <c r="L119" s="312">
        <v>0.624</v>
      </c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6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3" t="s">
        <v>51</v>
      </c>
      <c r="D120" s="243" t="s">
        <v>49</v>
      </c>
      <c r="E120" s="238">
        <v>120.8</v>
      </c>
      <c r="F120" s="239">
        <v>2.3530000000000002</v>
      </c>
      <c r="G120" s="246">
        <v>113.61</v>
      </c>
      <c r="H120" s="247">
        <v>0.35699999999999998</v>
      </c>
      <c r="I120" s="309">
        <v>116.96</v>
      </c>
      <c r="J120" s="264">
        <v>0.44600000000000001</v>
      </c>
      <c r="K120" s="304" t="str">
        <f t="shared" si="27"/>
        <v/>
      </c>
      <c r="L120" s="310">
        <v>0.51500000000000001</v>
      </c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6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3" t="s">
        <v>52</v>
      </c>
      <c r="D121" s="243" t="s">
        <v>53</v>
      </c>
      <c r="E121" s="238">
        <v>46.5</v>
      </c>
      <c r="F121" s="238">
        <v>4.5999999999999996</v>
      </c>
      <c r="G121" s="246">
        <v>43.1</v>
      </c>
      <c r="H121" s="246">
        <v>2.1640000000000001</v>
      </c>
      <c r="I121" s="309">
        <v>40.332999999999998</v>
      </c>
      <c r="J121" s="313">
        <v>0.63300000000000001</v>
      </c>
      <c r="K121" s="304" t="str">
        <f t="shared" si="27"/>
        <v/>
      </c>
      <c r="L121" s="310">
        <v>0.73099999999999998</v>
      </c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6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3" t="s">
        <v>55</v>
      </c>
      <c r="D122" s="243" t="s">
        <v>53</v>
      </c>
      <c r="E122" s="238">
        <v>51.5</v>
      </c>
      <c r="F122" s="239">
        <v>2.4159999999999999</v>
      </c>
      <c r="G122" s="246">
        <v>46.86</v>
      </c>
      <c r="H122" s="246">
        <v>0.90600000000000003</v>
      </c>
      <c r="I122" s="314">
        <v>50.79</v>
      </c>
      <c r="J122" s="264">
        <v>2.2410000000000001</v>
      </c>
      <c r="K122" s="304" t="str">
        <f t="shared" si="27"/>
        <v/>
      </c>
      <c r="L122" s="310">
        <v>2.3730000000000002</v>
      </c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6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3" t="s">
        <v>57</v>
      </c>
      <c r="D123" s="243" t="s">
        <v>46</v>
      </c>
      <c r="E123" s="238">
        <v>81</v>
      </c>
      <c r="F123" s="239">
        <v>1.093</v>
      </c>
      <c r="G123" s="246">
        <v>73.94</v>
      </c>
      <c r="H123" s="247">
        <v>0.18</v>
      </c>
      <c r="I123" s="309">
        <v>75.19</v>
      </c>
      <c r="J123" s="264">
        <v>0.13400000000000001</v>
      </c>
      <c r="K123" s="304" t="str">
        <f t="shared" si="27"/>
        <v/>
      </c>
      <c r="L123" s="310">
        <v>0.13700000000000001</v>
      </c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6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3" t="s">
        <v>58</v>
      </c>
      <c r="D124" s="243" t="s">
        <v>46</v>
      </c>
      <c r="E124" s="238">
        <v>82.8</v>
      </c>
      <c r="F124" s="239">
        <v>0.42899999999999999</v>
      </c>
      <c r="G124" s="246">
        <v>80.02</v>
      </c>
      <c r="H124" s="247">
        <v>8.4000000000000005E-2</v>
      </c>
      <c r="I124" s="309">
        <v>78</v>
      </c>
      <c r="J124" s="264">
        <v>0</v>
      </c>
      <c r="K124" s="304" t="str">
        <f t="shared" si="27"/>
        <v/>
      </c>
      <c r="L124" s="310">
        <v>0</v>
      </c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6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3" t="s">
        <v>60</v>
      </c>
      <c r="D125" s="243" t="s">
        <v>46</v>
      </c>
      <c r="E125" s="238">
        <v>69.95</v>
      </c>
      <c r="F125" s="239">
        <v>0.25</v>
      </c>
      <c r="G125" s="246">
        <v>67.95</v>
      </c>
      <c r="H125" s="246">
        <v>4.9000000000000002E-2</v>
      </c>
      <c r="I125" s="309">
        <v>61.9</v>
      </c>
      <c r="J125" s="264">
        <v>5.5E-2</v>
      </c>
      <c r="K125" s="304" t="str">
        <f t="shared" si="27"/>
        <v/>
      </c>
      <c r="L125" s="310">
        <v>6.4000000000000001E-2</v>
      </c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6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3" t="s">
        <v>61</v>
      </c>
      <c r="D126" s="243" t="s">
        <v>46</v>
      </c>
      <c r="E126" s="238">
        <v>48.2</v>
      </c>
      <c r="F126" s="239">
        <v>0.38500000000000001</v>
      </c>
      <c r="G126" s="246">
        <v>44.16</v>
      </c>
      <c r="H126" s="247">
        <v>8.9999999999999993E-3</v>
      </c>
      <c r="I126" s="309">
        <v>46.02</v>
      </c>
      <c r="J126" s="264">
        <v>0.252</v>
      </c>
      <c r="K126" s="304" t="str">
        <f t="shared" si="27"/>
        <v/>
      </c>
      <c r="L126" s="310">
        <v>0.26600000000000001</v>
      </c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6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3" t="s">
        <v>62</v>
      </c>
      <c r="D127" s="243" t="s">
        <v>63</v>
      </c>
      <c r="E127" s="238">
        <v>136</v>
      </c>
      <c r="F127" s="239">
        <v>440</v>
      </c>
      <c r="G127" s="246">
        <v>127.3</v>
      </c>
      <c r="H127" s="246">
        <v>64.974000000000004</v>
      </c>
      <c r="I127" s="246">
        <v>134.57</v>
      </c>
      <c r="J127" s="264">
        <v>293.10108229000002</v>
      </c>
      <c r="K127" s="304" t="str">
        <f t="shared" si="27"/>
        <v/>
      </c>
      <c r="L127" s="315">
        <v>334.82002405700001</v>
      </c>
      <c r="M127" s="211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6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3" t="s">
        <v>65</v>
      </c>
      <c r="D128" s="243" t="s">
        <v>63</v>
      </c>
      <c r="E128" s="238">
        <v>113.5</v>
      </c>
      <c r="F128" s="239">
        <v>3.7519999999999998</v>
      </c>
      <c r="G128" s="246">
        <v>104.42</v>
      </c>
      <c r="H128" s="246">
        <v>0.54500000000000004</v>
      </c>
      <c r="I128" s="257">
        <v>107.97</v>
      </c>
      <c r="J128" s="264">
        <v>0.19073185000000001</v>
      </c>
      <c r="K128" s="304">
        <v>480.10199999999998</v>
      </c>
      <c r="L128" s="315">
        <v>0.29716831999999999</v>
      </c>
      <c r="M128" s="211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6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3" t="s">
        <v>66</v>
      </c>
      <c r="D129" s="243" t="s">
        <v>63</v>
      </c>
      <c r="E129" s="238">
        <v>225.4</v>
      </c>
      <c r="F129" s="238">
        <v>1.2</v>
      </c>
      <c r="G129" s="246">
        <v>223.12</v>
      </c>
      <c r="H129" s="246">
        <v>7.0999999999999994E-2</v>
      </c>
      <c r="I129" s="246">
        <v>199.18</v>
      </c>
      <c r="J129" s="264">
        <v>1.5287E-2</v>
      </c>
      <c r="K129" s="304" t="str">
        <f t="shared" si="27"/>
        <v/>
      </c>
      <c r="L129" s="315">
        <v>2.6554000000000001E-2</v>
      </c>
      <c r="M129" s="211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6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3" t="s">
        <v>67</v>
      </c>
      <c r="D130" s="243" t="s">
        <v>63</v>
      </c>
      <c r="E130" s="238">
        <v>224</v>
      </c>
      <c r="F130" s="239">
        <v>0.6</v>
      </c>
      <c r="G130" s="246">
        <v>215.98</v>
      </c>
      <c r="H130" s="246">
        <v>0.105</v>
      </c>
      <c r="I130" s="257">
        <v>220.35</v>
      </c>
      <c r="J130" s="265">
        <v>0.30775000000000002</v>
      </c>
      <c r="K130" s="304" t="str">
        <f t="shared" si="27"/>
        <v/>
      </c>
      <c r="L130" s="316">
        <v>4.1375000000000002E-2</v>
      </c>
      <c r="M130" s="211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6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3" t="s">
        <v>68</v>
      </c>
      <c r="D131" s="243" t="s">
        <v>63</v>
      </c>
      <c r="E131" s="238">
        <v>196</v>
      </c>
      <c r="F131" s="239">
        <v>1.5820000000000001</v>
      </c>
      <c r="G131" s="246">
        <v>189.04</v>
      </c>
      <c r="H131" s="246">
        <v>0.41899999999999998</v>
      </c>
      <c r="I131" s="257">
        <v>191.79</v>
      </c>
      <c r="J131" s="264">
        <v>8.4574800000000006E-2</v>
      </c>
      <c r="K131" s="304" t="str">
        <f t="shared" si="27"/>
        <v/>
      </c>
      <c r="L131" s="315">
        <v>0.1953541</v>
      </c>
      <c r="M131" s="21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6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3" t="s">
        <v>69</v>
      </c>
      <c r="D132" s="243" t="s">
        <v>63</v>
      </c>
      <c r="E132" s="238">
        <v>174</v>
      </c>
      <c r="F132" s="239">
        <v>0.47899999999999998</v>
      </c>
      <c r="G132" s="246">
        <v>172.38</v>
      </c>
      <c r="H132" s="246">
        <v>7.3999999999999996E-2</v>
      </c>
      <c r="I132" s="257">
        <v>167.5</v>
      </c>
      <c r="J132" s="264">
        <v>0.31605</v>
      </c>
      <c r="K132" s="304">
        <v>226.68</v>
      </c>
      <c r="L132" s="315">
        <v>7.4453599999999995E-2</v>
      </c>
      <c r="M132" s="211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6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7" t="s">
        <v>70</v>
      </c>
      <c r="D133" s="237" t="s">
        <v>63</v>
      </c>
      <c r="E133" s="244">
        <v>229.1</v>
      </c>
      <c r="F133" s="245">
        <v>0.79200000000000004</v>
      </c>
      <c r="G133" s="240">
        <v>222.84</v>
      </c>
      <c r="H133" s="240">
        <v>0.28000000000000003</v>
      </c>
      <c r="I133" s="267">
        <v>222.71</v>
      </c>
      <c r="J133" s="268">
        <v>0.27003100000000002</v>
      </c>
      <c r="K133" s="304">
        <v>26.036999999999999</v>
      </c>
      <c r="L133" s="316">
        <v>0.335316</v>
      </c>
      <c r="M133" s="211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6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3" t="s">
        <v>71</v>
      </c>
      <c r="D134" s="243" t="s">
        <v>63</v>
      </c>
      <c r="E134" s="238">
        <v>249</v>
      </c>
      <c r="F134" s="239">
        <v>2.1240000000000001</v>
      </c>
      <c r="G134" s="246">
        <v>239.52</v>
      </c>
      <c r="H134" s="246">
        <v>0.187</v>
      </c>
      <c r="I134" s="257">
        <v>237.69</v>
      </c>
      <c r="J134" s="265">
        <v>5.3768400000000001E-2</v>
      </c>
      <c r="K134" s="304">
        <v>235.744</v>
      </c>
      <c r="L134" s="316">
        <v>0.284335</v>
      </c>
      <c r="M134" s="211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6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3" t="s">
        <v>72</v>
      </c>
      <c r="D135" s="243" t="s">
        <v>73</v>
      </c>
      <c r="E135" s="238">
        <v>164.75</v>
      </c>
      <c r="F135" s="238">
        <v>5</v>
      </c>
      <c r="G135" s="246">
        <v>154.43</v>
      </c>
      <c r="H135" s="246">
        <v>0.503</v>
      </c>
      <c r="I135" s="246">
        <v>149.28</v>
      </c>
      <c r="J135" s="265">
        <v>2.9195356100000001</v>
      </c>
      <c r="K135" s="304" t="str">
        <f t="shared" si="27"/>
        <v/>
      </c>
      <c r="L135" s="316">
        <v>3.4008223100000001</v>
      </c>
      <c r="M135" s="211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6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3" t="s">
        <v>74</v>
      </c>
      <c r="D136" s="243" t="s">
        <v>73</v>
      </c>
      <c r="E136" s="238">
        <v>179.1</v>
      </c>
      <c r="F136" s="239">
        <v>4.2</v>
      </c>
      <c r="G136" s="257">
        <v>166.32</v>
      </c>
      <c r="H136" s="257">
        <v>0.39800000000000002</v>
      </c>
      <c r="I136" s="246">
        <v>228.33</v>
      </c>
      <c r="J136" s="264">
        <v>1.21914601</v>
      </c>
      <c r="K136" s="304">
        <v>500</v>
      </c>
      <c r="L136" s="315">
        <v>2.17695989</v>
      </c>
      <c r="M136" s="211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6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3" t="s">
        <v>75</v>
      </c>
      <c r="D137" s="243" t="s">
        <v>76</v>
      </c>
      <c r="E137" s="238">
        <v>325.56</v>
      </c>
      <c r="F137" s="239">
        <v>0.70099999999999996</v>
      </c>
      <c r="G137" s="257">
        <v>315.85000000000002</v>
      </c>
      <c r="H137" s="257">
        <v>0.114</v>
      </c>
      <c r="I137" s="257">
        <v>315</v>
      </c>
      <c r="J137" s="265">
        <v>7.2576879999999996E-2</v>
      </c>
      <c r="K137" s="304" t="str">
        <f t="shared" si="27"/>
        <v/>
      </c>
      <c r="L137" s="316">
        <v>0.39971859999999998</v>
      </c>
      <c r="M137" s="211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6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3" t="s">
        <v>77</v>
      </c>
      <c r="D138" s="243" t="s">
        <v>76</v>
      </c>
      <c r="E138" s="238">
        <v>129.19999999999999</v>
      </c>
      <c r="F138" s="239">
        <v>0.5</v>
      </c>
      <c r="G138" s="246">
        <v>123.6</v>
      </c>
      <c r="H138" s="246">
        <v>2.9000000000000001E-2</v>
      </c>
      <c r="I138" s="257">
        <v>127.08</v>
      </c>
      <c r="J138" s="264">
        <v>0.27446083999999998</v>
      </c>
      <c r="K138" s="304">
        <v>275.45699999999999</v>
      </c>
      <c r="L138" s="315">
        <v>0.5</v>
      </c>
      <c r="M138" s="211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6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3" t="s">
        <v>78</v>
      </c>
      <c r="D139" s="243" t="s">
        <v>76</v>
      </c>
      <c r="E139" s="238">
        <v>282.77999999999997</v>
      </c>
      <c r="F139" s="239">
        <v>0.51300000000000001</v>
      </c>
      <c r="G139" s="246">
        <v>277.87</v>
      </c>
      <c r="H139" s="246">
        <v>7.3999999999999996E-2</v>
      </c>
      <c r="I139" s="246">
        <v>276.87</v>
      </c>
      <c r="J139" s="264">
        <v>3.8803799999999999E-2</v>
      </c>
      <c r="K139" s="304" t="str">
        <f t="shared" si="27"/>
        <v/>
      </c>
      <c r="L139" s="315">
        <v>0.27059280000000002</v>
      </c>
      <c r="M139" s="211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6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3" t="s">
        <v>79</v>
      </c>
      <c r="D140" s="243" t="s">
        <v>76</v>
      </c>
      <c r="E140" s="238">
        <v>99</v>
      </c>
      <c r="F140" s="239">
        <v>2.6110000000000002</v>
      </c>
      <c r="G140" s="246">
        <v>91.8</v>
      </c>
      <c r="H140" s="246">
        <v>0.17</v>
      </c>
      <c r="I140" s="257">
        <v>98.57</v>
      </c>
      <c r="J140" s="265">
        <v>0.90821177500000005</v>
      </c>
      <c r="K140" s="304" t="str">
        <f t="shared" si="27"/>
        <v/>
      </c>
      <c r="L140" s="316">
        <v>0.95885724000000006</v>
      </c>
      <c r="M140" s="211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6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3" t="s">
        <v>81</v>
      </c>
      <c r="D141" s="243" t="s">
        <v>76</v>
      </c>
      <c r="E141" s="238">
        <v>189.7</v>
      </c>
      <c r="F141" s="238">
        <v>7.9000000000000001E-2</v>
      </c>
      <c r="G141" s="246">
        <v>188.25</v>
      </c>
      <c r="H141" s="246">
        <v>3.2000000000000001E-2</v>
      </c>
      <c r="I141" s="257">
        <v>189.11</v>
      </c>
      <c r="J141" s="265">
        <v>6.4849400000000001E-2</v>
      </c>
      <c r="K141" s="304" t="str">
        <f t="shared" si="27"/>
        <v/>
      </c>
      <c r="L141" s="316">
        <v>7.1496000000000004E-2</v>
      </c>
      <c r="M141" s="21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6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3" t="s">
        <v>83</v>
      </c>
      <c r="D142" s="243" t="s">
        <v>76</v>
      </c>
      <c r="E142" s="238">
        <v>171.19</v>
      </c>
      <c r="F142" s="239">
        <v>9.6879999999999994E-2</v>
      </c>
      <c r="G142" s="246">
        <v>169.34</v>
      </c>
      <c r="H142" s="247">
        <v>5.1999999999999998E-2</v>
      </c>
      <c r="I142" s="257">
        <v>170.09</v>
      </c>
      <c r="J142" s="265">
        <v>7.0237999999999995E-2</v>
      </c>
      <c r="K142" s="304">
        <v>8.4770000000000003</v>
      </c>
      <c r="L142" s="316">
        <v>0.10269300000000001</v>
      </c>
      <c r="M142" s="211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6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3" t="s">
        <v>85</v>
      </c>
      <c r="D143" s="243" t="s">
        <v>86</v>
      </c>
      <c r="E143" s="238">
        <v>142.6</v>
      </c>
      <c r="F143" s="239">
        <v>9.157</v>
      </c>
      <c r="G143" s="246">
        <v>139.43</v>
      </c>
      <c r="H143" s="246">
        <v>1.7649999999999999</v>
      </c>
      <c r="I143" s="246">
        <v>152.06</v>
      </c>
      <c r="J143" s="269">
        <v>6.4504777600000001</v>
      </c>
      <c r="K143" s="304" t="str">
        <f>IF(I143&gt;E143,"Limpas","")</f>
        <v>Limpas</v>
      </c>
      <c r="L143" s="317">
        <v>7.57398477</v>
      </c>
      <c r="M143" s="211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6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3" t="s">
        <v>88</v>
      </c>
      <c r="D144" s="243" t="s">
        <v>86</v>
      </c>
      <c r="E144" s="238">
        <v>239.5</v>
      </c>
      <c r="F144" s="239">
        <v>2.6720000000000002</v>
      </c>
      <c r="G144" s="246">
        <v>234.45</v>
      </c>
      <c r="H144" s="247">
        <v>0.44600000000000001</v>
      </c>
      <c r="I144" s="246">
        <v>238.14</v>
      </c>
      <c r="J144" s="269">
        <v>1.9383999999999999</v>
      </c>
      <c r="K144" s="304" t="str">
        <f t="shared" si="27"/>
        <v/>
      </c>
      <c r="L144" s="317">
        <v>2.1503999999999999</v>
      </c>
      <c r="M144" s="211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6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3" t="s">
        <v>90</v>
      </c>
      <c r="D145" s="243" t="s">
        <v>91</v>
      </c>
      <c r="E145" s="238">
        <v>120.5</v>
      </c>
      <c r="F145" s="239">
        <v>3.677</v>
      </c>
      <c r="G145" s="246">
        <v>118.55</v>
      </c>
      <c r="H145" s="246">
        <v>0.59499999999999997</v>
      </c>
      <c r="I145" s="246">
        <v>120.58</v>
      </c>
      <c r="J145" s="264">
        <v>3.829888</v>
      </c>
      <c r="K145" s="304" t="str">
        <f t="shared" si="27"/>
        <v>Limpas</v>
      </c>
      <c r="L145" s="315">
        <v>4.1163930000000004</v>
      </c>
      <c r="M145" s="211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6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3" t="s">
        <v>93</v>
      </c>
      <c r="D146" s="243" t="s">
        <v>94</v>
      </c>
      <c r="E146" s="238">
        <v>110.56</v>
      </c>
      <c r="F146" s="239">
        <v>2.75</v>
      </c>
      <c r="G146" s="246">
        <v>107.16</v>
      </c>
      <c r="H146" s="246">
        <v>0.311</v>
      </c>
      <c r="I146" s="246">
        <v>110</v>
      </c>
      <c r="J146" s="264">
        <v>1.7480183199999999</v>
      </c>
      <c r="K146" s="304" t="str">
        <f t="shared" si="27"/>
        <v/>
      </c>
      <c r="L146" s="315">
        <v>2.5602678000000001</v>
      </c>
      <c r="M146" s="211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6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3" t="s">
        <v>95</v>
      </c>
      <c r="D147" s="243" t="s">
        <v>96</v>
      </c>
      <c r="E147" s="238">
        <v>72</v>
      </c>
      <c r="F147" s="239">
        <v>38.036000000000001</v>
      </c>
      <c r="G147" s="246">
        <v>48.7</v>
      </c>
      <c r="H147" s="247">
        <v>2.5659999999999998</v>
      </c>
      <c r="I147" s="246">
        <v>69.31</v>
      </c>
      <c r="J147" s="248">
        <v>31.692</v>
      </c>
      <c r="K147" s="304">
        <v>31.690999999999999</v>
      </c>
      <c r="L147" s="317">
        <v>35.743000000000002</v>
      </c>
      <c r="M147" s="211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6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3" t="s">
        <v>97</v>
      </c>
      <c r="D148" s="243" t="s">
        <v>96</v>
      </c>
      <c r="E148" s="238">
        <v>185</v>
      </c>
      <c r="F148" s="239">
        <v>388.72199999999998</v>
      </c>
      <c r="G148" s="246">
        <v>164.5</v>
      </c>
      <c r="H148" s="247">
        <v>195.773</v>
      </c>
      <c r="I148" s="90">
        <v>175.32</v>
      </c>
      <c r="J148" s="92">
        <v>293.041</v>
      </c>
      <c r="K148" s="304" t="str">
        <f t="shared" si="27"/>
        <v/>
      </c>
      <c r="L148" s="317">
        <v>317.56400000000002</v>
      </c>
      <c r="M148" s="211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6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3" t="s">
        <v>99</v>
      </c>
      <c r="D149" s="243" t="s">
        <v>100</v>
      </c>
      <c r="E149" s="238">
        <v>231</v>
      </c>
      <c r="F149" s="239">
        <v>30.48</v>
      </c>
      <c r="G149" s="246">
        <v>228.11</v>
      </c>
      <c r="H149" s="247">
        <v>5.93</v>
      </c>
      <c r="I149" s="246">
        <v>230.35</v>
      </c>
      <c r="J149" s="248">
        <v>14.6</v>
      </c>
      <c r="K149" s="304" t="str">
        <f>IF(I149&gt;E149,"Limpas","")</f>
        <v/>
      </c>
      <c r="L149" s="317">
        <v>11.926</v>
      </c>
      <c r="M149" s="161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6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7" t="s">
        <v>108</v>
      </c>
      <c r="D150" s="237" t="s">
        <v>39</v>
      </c>
      <c r="E150" s="244">
        <v>149.30000000000001</v>
      </c>
      <c r="F150" s="245">
        <v>17.670000000000002</v>
      </c>
      <c r="G150" s="244">
        <v>149.30000000000001</v>
      </c>
      <c r="H150" s="245">
        <v>17.670000000000002</v>
      </c>
      <c r="I150" s="244">
        <v>149.358</v>
      </c>
      <c r="J150" s="272">
        <v>10.98</v>
      </c>
      <c r="K150" s="318" t="s">
        <v>109</v>
      </c>
      <c r="L150" s="319">
        <v>10.88</v>
      </c>
      <c r="M150" s="211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6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3" t="s">
        <v>110</v>
      </c>
      <c r="D151" s="243" t="s">
        <v>53</v>
      </c>
      <c r="E151" s="238">
        <v>39</v>
      </c>
      <c r="F151" s="239">
        <v>0.47399999999999998</v>
      </c>
      <c r="G151" s="238">
        <v>39</v>
      </c>
      <c r="H151" s="239">
        <v>0.47</v>
      </c>
      <c r="I151" s="320">
        <v>38.380000000000003</v>
      </c>
      <c r="J151" s="269">
        <v>0.40600000000000003</v>
      </c>
      <c r="K151" s="318" t="s">
        <v>98</v>
      </c>
      <c r="L151" s="319">
        <v>0.443</v>
      </c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6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3">
        <v>41</v>
      </c>
      <c r="C152" s="276" t="s">
        <v>112</v>
      </c>
      <c r="D152" s="276" t="s">
        <v>53</v>
      </c>
      <c r="E152" s="277">
        <v>70</v>
      </c>
      <c r="F152" s="278">
        <v>0.81699999999999995</v>
      </c>
      <c r="G152" s="277">
        <v>70</v>
      </c>
      <c r="H152" s="278">
        <v>0.82</v>
      </c>
      <c r="I152" s="309">
        <v>68.95</v>
      </c>
      <c r="J152" s="269">
        <v>0.57199999999999995</v>
      </c>
      <c r="K152" s="318"/>
      <c r="L152" s="319">
        <v>0.69599999999999995</v>
      </c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6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80"/>
      <c r="C153" s="235" t="s">
        <v>114</v>
      </c>
      <c r="D153" s="235"/>
      <c r="E153" s="280"/>
      <c r="F153" s="281">
        <f>SUM(F112:F152)</f>
        <v>1813.882478</v>
      </c>
      <c r="G153" s="280"/>
      <c r="H153" s="281">
        <f>SUM(H115:H152)</f>
        <v>609.5870000000001</v>
      </c>
      <c r="I153" s="280"/>
      <c r="J153" s="282">
        <f>SUM(J112:J152)</f>
        <v>1142.412639950333</v>
      </c>
      <c r="K153" s="321"/>
      <c r="L153" s="322"/>
      <c r="M153" s="211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6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8" t="s">
        <v>116</v>
      </c>
      <c r="C154" s="217" t="s">
        <v>117</v>
      </c>
      <c r="D154" s="217"/>
      <c r="E154" s="284"/>
      <c r="F154" s="285"/>
      <c r="G154" s="286"/>
      <c r="H154" s="287">
        <v>1</v>
      </c>
      <c r="I154" s="284"/>
      <c r="J154" s="288">
        <f>IFERROR(+J153/H153,0)</f>
        <v>1.8740764483992158</v>
      </c>
      <c r="K154" s="323"/>
      <c r="L154" s="324"/>
      <c r="M154" s="211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6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7"/>
      <c r="C155" s="291" t="s">
        <v>118</v>
      </c>
      <c r="D155" s="292"/>
      <c r="E155" s="293">
        <v>1736.79</v>
      </c>
      <c r="F155" s="294">
        <v>1</v>
      </c>
      <c r="G155" s="295" t="s">
        <v>116</v>
      </c>
      <c r="H155" s="294">
        <f>+H153/F153*100%</f>
        <v>0.33606752774420928</v>
      </c>
      <c r="I155" s="296"/>
      <c r="J155" s="297">
        <f>+J153/F153</f>
        <v>0.62981623881717264</v>
      </c>
      <c r="K155" s="325"/>
      <c r="L155" s="324"/>
      <c r="M155" s="211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6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7"/>
      <c r="C156" s="291" t="s">
        <v>119</v>
      </c>
      <c r="D156" s="292"/>
      <c r="E156" s="299">
        <f>F153-E155</f>
        <v>77.092478000000028</v>
      </c>
      <c r="F156" s="300"/>
      <c r="G156" s="209"/>
      <c r="H156" s="300"/>
      <c r="I156" s="104"/>
      <c r="J156" s="300"/>
      <c r="K156" s="301"/>
      <c r="L156" s="301"/>
      <c r="M156" s="211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6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2"/>
      <c r="D157" s="212"/>
      <c r="E157" s="212"/>
      <c r="F157" s="213">
        <v>10</v>
      </c>
      <c r="G157" s="31" t="s">
        <v>19</v>
      </c>
      <c r="H157" s="30">
        <v>2020</v>
      </c>
      <c r="I157" s="212"/>
      <c r="J157" s="212"/>
      <c r="K157" s="214"/>
      <c r="L157" s="215"/>
      <c r="M157" s="211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6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6" t="s">
        <v>20</v>
      </c>
      <c r="C158" s="217" t="s">
        <v>21</v>
      </c>
      <c r="D158" s="217" t="s">
        <v>22</v>
      </c>
      <c r="E158" s="218" t="s">
        <v>23</v>
      </c>
      <c r="F158" s="219"/>
      <c r="G158" s="218" t="s">
        <v>24</v>
      </c>
      <c r="H158" s="219"/>
      <c r="I158" s="218" t="s">
        <v>25</v>
      </c>
      <c r="J158" s="219"/>
      <c r="K158" s="220" t="s">
        <v>122</v>
      </c>
      <c r="L158" s="2"/>
      <c r="M158" s="211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6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1"/>
      <c r="C159" s="222"/>
      <c r="D159" s="222"/>
      <c r="E159" s="223" t="s">
        <v>28</v>
      </c>
      <c r="F159" s="223" t="s">
        <v>29</v>
      </c>
      <c r="G159" s="224" t="s">
        <v>28</v>
      </c>
      <c r="H159" s="223" t="s">
        <v>29</v>
      </c>
      <c r="I159" s="224" t="s">
        <v>28</v>
      </c>
      <c r="J159" s="223" t="s">
        <v>29</v>
      </c>
      <c r="K159" s="225"/>
      <c r="L159" s="2"/>
      <c r="M159" s="211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6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6"/>
      <c r="C160" s="227"/>
      <c r="D160" s="227"/>
      <c r="E160" s="228" t="s">
        <v>30</v>
      </c>
      <c r="F160" s="228" t="s">
        <v>123</v>
      </c>
      <c r="G160" s="229" t="s">
        <v>30</v>
      </c>
      <c r="H160" s="228" t="s">
        <v>123</v>
      </c>
      <c r="I160" s="229" t="s">
        <v>30</v>
      </c>
      <c r="J160" s="228" t="s">
        <v>123</v>
      </c>
      <c r="K160" s="230"/>
      <c r="L160" s="2"/>
      <c r="M160" s="211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6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80">
        <v>1</v>
      </c>
      <c r="C161" s="235">
        <v>2</v>
      </c>
      <c r="D161" s="235">
        <v>3</v>
      </c>
      <c r="E161" s="235">
        <v>4</v>
      </c>
      <c r="F161" s="235">
        <v>5</v>
      </c>
      <c r="G161" s="235">
        <v>6</v>
      </c>
      <c r="H161" s="235">
        <v>7</v>
      </c>
      <c r="I161" s="235">
        <v>8</v>
      </c>
      <c r="J161" s="235">
        <v>9</v>
      </c>
      <c r="K161" s="236">
        <v>10</v>
      </c>
      <c r="L161" s="290"/>
      <c r="M161" s="21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6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7" t="s">
        <v>32</v>
      </c>
      <c r="D162" s="237" t="s">
        <v>33</v>
      </c>
      <c r="E162" s="238">
        <v>55.77</v>
      </c>
      <c r="F162" s="239">
        <v>31.144597999999998</v>
      </c>
      <c r="G162" s="240">
        <v>53.24</v>
      </c>
      <c r="H162" s="240">
        <v>18.036000000000001</v>
      </c>
      <c r="I162" s="240">
        <v>54.57</v>
      </c>
      <c r="J162" s="241">
        <v>24.452755</v>
      </c>
      <c r="K162" s="240">
        <v>0</v>
      </c>
      <c r="L162" s="326">
        <v>31.794668000000001</v>
      </c>
      <c r="M162" s="327"/>
      <c r="N162" s="328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6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3" t="s">
        <v>34</v>
      </c>
      <c r="D163" s="243" t="s">
        <v>33</v>
      </c>
      <c r="E163" s="244">
        <v>339.5</v>
      </c>
      <c r="F163" s="245">
        <v>7.77</v>
      </c>
      <c r="G163" s="246">
        <v>338.77</v>
      </c>
      <c r="H163" s="247">
        <v>7.157</v>
      </c>
      <c r="I163" s="246">
        <v>339.5</v>
      </c>
      <c r="J163" s="248">
        <v>7.77</v>
      </c>
      <c r="K163" s="240">
        <v>0</v>
      </c>
      <c r="L163" s="329">
        <v>6.54</v>
      </c>
      <c r="M163" s="330"/>
      <c r="N163" s="250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6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3" t="s">
        <v>36</v>
      </c>
      <c r="D164" s="243" t="s">
        <v>37</v>
      </c>
      <c r="E164" s="238">
        <v>77.5</v>
      </c>
      <c r="F164" s="239">
        <v>49.02</v>
      </c>
      <c r="G164" s="246">
        <v>73.650000000000006</v>
      </c>
      <c r="H164" s="247">
        <v>27.367000000000001</v>
      </c>
      <c r="I164" s="246">
        <v>76.02</v>
      </c>
      <c r="J164" s="248">
        <v>39.915055000000002</v>
      </c>
      <c r="K164" s="240">
        <v>0</v>
      </c>
      <c r="L164" s="329">
        <v>49.343955000000001</v>
      </c>
      <c r="M164" s="327"/>
      <c r="N164" s="328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6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3" t="s">
        <v>38</v>
      </c>
      <c r="D165" s="243" t="s">
        <v>39</v>
      </c>
      <c r="E165" s="238">
        <v>463.3</v>
      </c>
      <c r="F165" s="239">
        <v>49.9</v>
      </c>
      <c r="G165" s="252">
        <v>462.22</v>
      </c>
      <c r="H165" s="252">
        <v>27.992000000000001</v>
      </c>
      <c r="I165" s="239">
        <v>462.46</v>
      </c>
      <c r="J165" s="248">
        <v>37.030999999999999</v>
      </c>
      <c r="K165" s="240">
        <v>0</v>
      </c>
      <c r="L165" s="331">
        <v>43.633000000000003</v>
      </c>
      <c r="M165" s="332"/>
      <c r="N165" s="333"/>
      <c r="O165" s="334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6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3" t="s">
        <v>41</v>
      </c>
      <c r="D166" s="243" t="s">
        <v>42</v>
      </c>
      <c r="E166" s="238">
        <v>207</v>
      </c>
      <c r="F166" s="239">
        <v>9.5030000000000001</v>
      </c>
      <c r="G166" s="246">
        <v>195.32</v>
      </c>
      <c r="H166" s="257">
        <v>1.218</v>
      </c>
      <c r="I166" s="309">
        <v>203.22</v>
      </c>
      <c r="J166" s="248">
        <v>5.5869999999999997</v>
      </c>
      <c r="K166" s="240">
        <v>0</v>
      </c>
      <c r="L166" s="335">
        <v>9.5169999999999995</v>
      </c>
      <c r="M166" s="211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6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3" t="s">
        <v>44</v>
      </c>
      <c r="D167" s="243" t="s">
        <v>42</v>
      </c>
      <c r="E167" s="238">
        <v>320</v>
      </c>
      <c r="F167" s="239">
        <v>5.1509999999999998</v>
      </c>
      <c r="G167" s="246">
        <v>306.97000000000003</v>
      </c>
      <c r="H167" s="257">
        <v>0.65700000000000003</v>
      </c>
      <c r="I167" s="309">
        <v>314.35000000000002</v>
      </c>
      <c r="J167" s="248">
        <v>2.681</v>
      </c>
      <c r="K167" s="240">
        <v>0</v>
      </c>
      <c r="L167" s="336">
        <v>5.3250000000000002</v>
      </c>
      <c r="M167" s="211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6">
        <f t="shared" si="29"/>
        <v>98</v>
      </c>
      <c r="AR167">
        <f t="shared" si="31"/>
        <v>1302.54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3" t="s">
        <v>45</v>
      </c>
      <c r="D168" s="243" t="s">
        <v>46</v>
      </c>
      <c r="E168" s="238">
        <v>90</v>
      </c>
      <c r="F168" s="239">
        <v>689.09100000000001</v>
      </c>
      <c r="G168" s="246">
        <v>79.7</v>
      </c>
      <c r="H168" s="246">
        <v>281.37</v>
      </c>
      <c r="I168" s="309">
        <v>82.18</v>
      </c>
      <c r="J168" s="248">
        <v>357.87496431233922</v>
      </c>
      <c r="K168" s="240">
        <v>0</v>
      </c>
      <c r="L168" s="335">
        <v>454.38226395300188</v>
      </c>
      <c r="M168" s="211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6">
        <f t="shared" si="29"/>
        <v>99</v>
      </c>
      <c r="AR168">
        <f t="shared" si="31"/>
        <v>1319.08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3" t="s">
        <v>48</v>
      </c>
      <c r="D169" s="243" t="s">
        <v>49</v>
      </c>
      <c r="E169" s="238">
        <v>120.5</v>
      </c>
      <c r="F169" s="239">
        <v>2.0920000000000001</v>
      </c>
      <c r="G169" s="246">
        <v>114.9</v>
      </c>
      <c r="H169" s="247">
        <v>0.22800000000000001</v>
      </c>
      <c r="I169" s="261">
        <v>115.82</v>
      </c>
      <c r="J169" s="248">
        <v>0.29599999999999999</v>
      </c>
      <c r="K169" s="240">
        <v>0</v>
      </c>
      <c r="L169" s="337">
        <v>1.264</v>
      </c>
      <c r="M169" s="211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6">
        <f t="shared" si="29"/>
        <v>100</v>
      </c>
      <c r="AR169">
        <f t="shared" si="31"/>
        <v>1322.54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3" t="s">
        <v>51</v>
      </c>
      <c r="D170" s="243" t="s">
        <v>49</v>
      </c>
      <c r="E170" s="238">
        <v>120.8</v>
      </c>
      <c r="F170" s="239">
        <v>2.3530000000000002</v>
      </c>
      <c r="G170" s="246">
        <v>113.61</v>
      </c>
      <c r="H170" s="247">
        <v>0.35699999999999998</v>
      </c>
      <c r="I170" s="309">
        <v>116.97</v>
      </c>
      <c r="J170" s="248">
        <v>0.44900000000000001</v>
      </c>
      <c r="K170" s="240">
        <v>0</v>
      </c>
      <c r="L170" s="335">
        <v>0.57899999999999996</v>
      </c>
      <c r="M170" s="211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6">
        <f t="shared" si="29"/>
        <v>101</v>
      </c>
      <c r="AR170">
        <f t="shared" si="31"/>
        <v>1330.44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3" t="s">
        <v>52</v>
      </c>
      <c r="D171" s="243" t="s">
        <v>53</v>
      </c>
      <c r="E171" s="238">
        <v>46.5</v>
      </c>
      <c r="F171" s="238">
        <v>4.5999999999999996</v>
      </c>
      <c r="G171" s="246">
        <v>43.1</v>
      </c>
      <c r="H171" s="246">
        <v>2.1640000000000001</v>
      </c>
      <c r="I171" s="309">
        <v>40.340000000000003</v>
      </c>
      <c r="J171" s="248">
        <v>0.63800000000000001</v>
      </c>
      <c r="K171" s="240">
        <v>0</v>
      </c>
      <c r="L171" s="335">
        <v>0.84199999999999997</v>
      </c>
      <c r="M171" s="21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6">
        <f t="shared" si="29"/>
        <v>102</v>
      </c>
      <c r="AR171">
        <f t="shared" si="31"/>
        <v>1342.59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3" t="s">
        <v>55</v>
      </c>
      <c r="D172" s="243" t="s">
        <v>53</v>
      </c>
      <c r="E172" s="238">
        <v>51.5</v>
      </c>
      <c r="F172" s="239">
        <v>2.4159999999999999</v>
      </c>
      <c r="G172" s="246">
        <v>46.86</v>
      </c>
      <c r="H172" s="246">
        <v>0.90600000000000003</v>
      </c>
      <c r="I172" s="314">
        <v>50.79</v>
      </c>
      <c r="J172" s="248">
        <v>2.2410000000000001</v>
      </c>
      <c r="K172" s="240">
        <v>0</v>
      </c>
      <c r="L172" s="335">
        <v>2.266</v>
      </c>
      <c r="M172" s="211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6">
        <f t="shared" si="29"/>
        <v>103</v>
      </c>
      <c r="AR172">
        <f t="shared" si="31"/>
        <v>1336.47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3" t="s">
        <v>57</v>
      </c>
      <c r="D173" s="243" t="s">
        <v>46</v>
      </c>
      <c r="E173" s="238">
        <v>81</v>
      </c>
      <c r="F173" s="239">
        <v>1.093</v>
      </c>
      <c r="G173" s="246">
        <v>73.94</v>
      </c>
      <c r="H173" s="247">
        <v>0.18</v>
      </c>
      <c r="I173" s="309">
        <v>75.19</v>
      </c>
      <c r="J173" s="248">
        <v>0.13400000000000001</v>
      </c>
      <c r="K173" s="240">
        <v>0</v>
      </c>
      <c r="L173" s="335">
        <v>0.28399999999999997</v>
      </c>
      <c r="M173" s="211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6">
        <f t="shared" si="29"/>
        <v>104</v>
      </c>
      <c r="AR173">
        <f t="shared" si="31"/>
        <v>1334.88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3" t="s">
        <v>58</v>
      </c>
      <c r="D174" s="243" t="s">
        <v>46</v>
      </c>
      <c r="E174" s="238">
        <v>82.8</v>
      </c>
      <c r="F174" s="239">
        <v>0.42899999999999999</v>
      </c>
      <c r="G174" s="246">
        <v>80.02</v>
      </c>
      <c r="H174" s="247">
        <v>8.4000000000000005E-2</v>
      </c>
      <c r="I174" s="309">
        <v>78</v>
      </c>
      <c r="J174" s="248">
        <v>0</v>
      </c>
      <c r="K174" s="240">
        <v>0</v>
      </c>
      <c r="L174" s="335">
        <v>0</v>
      </c>
      <c r="M174" s="211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6">
        <f t="shared" si="29"/>
        <v>105</v>
      </c>
      <c r="AR174">
        <f t="shared" si="31"/>
        <v>1344.69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3" t="s">
        <v>60</v>
      </c>
      <c r="D175" s="243" t="s">
        <v>46</v>
      </c>
      <c r="E175" s="238">
        <v>69.95</v>
      </c>
      <c r="F175" s="239">
        <v>0.25</v>
      </c>
      <c r="G175" s="246">
        <v>67.95</v>
      </c>
      <c r="H175" s="238">
        <v>69.900000000000006</v>
      </c>
      <c r="I175" s="309">
        <v>61.9</v>
      </c>
      <c r="J175" s="248">
        <v>5.5E-2</v>
      </c>
      <c r="K175" s="240">
        <v>0</v>
      </c>
      <c r="L175" s="335">
        <v>0</v>
      </c>
      <c r="M175" s="211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6">
        <f t="shared" si="29"/>
        <v>106</v>
      </c>
      <c r="AR175">
        <f t="shared" si="31"/>
        <v>1344.36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3" t="s">
        <v>61</v>
      </c>
      <c r="D176" s="243" t="s">
        <v>46</v>
      </c>
      <c r="E176" s="238">
        <v>48.2</v>
      </c>
      <c r="F176" s="239">
        <v>0.38500000000000001</v>
      </c>
      <c r="G176" s="246">
        <v>44.16</v>
      </c>
      <c r="H176" s="247">
        <v>8.9999999999999993E-3</v>
      </c>
      <c r="I176" s="309">
        <v>46.02</v>
      </c>
      <c r="J176" s="248">
        <v>0.252</v>
      </c>
      <c r="K176" s="240">
        <v>0</v>
      </c>
      <c r="L176" s="335">
        <v>0.38400000000000001</v>
      </c>
      <c r="M176" s="211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6">
        <f t="shared" si="29"/>
        <v>107</v>
      </c>
      <c r="AR176">
        <f t="shared" si="31"/>
        <v>1341.98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3" t="s">
        <v>62</v>
      </c>
      <c r="D177" s="243" t="s">
        <v>63</v>
      </c>
      <c r="E177" s="238">
        <v>136</v>
      </c>
      <c r="F177" s="239">
        <v>440</v>
      </c>
      <c r="G177" s="246">
        <v>127.3</v>
      </c>
      <c r="H177" s="246">
        <v>64.974000000000004</v>
      </c>
      <c r="I177" s="246">
        <v>134.63</v>
      </c>
      <c r="J177" s="264">
        <v>295.89981811000001</v>
      </c>
      <c r="K177" s="240">
        <v>0</v>
      </c>
      <c r="L177" s="338">
        <v>373.39748630000003</v>
      </c>
      <c r="M177" s="211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6">
        <f t="shared" si="29"/>
        <v>108</v>
      </c>
      <c r="AR177">
        <f t="shared" si="31"/>
        <v>1336.75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3" t="s">
        <v>65</v>
      </c>
      <c r="D178" s="243" t="s">
        <v>63</v>
      </c>
      <c r="E178" s="238">
        <v>113.5</v>
      </c>
      <c r="F178" s="239">
        <v>3.7519999999999998</v>
      </c>
      <c r="G178" s="246">
        <v>104.42</v>
      </c>
      <c r="H178" s="246">
        <v>0.54500000000000004</v>
      </c>
      <c r="I178" s="257">
        <v>108.04</v>
      </c>
      <c r="J178" s="264">
        <v>0.19619839</v>
      </c>
      <c r="K178" s="240">
        <v>0</v>
      </c>
      <c r="L178" s="338">
        <v>0.44727294000000001</v>
      </c>
      <c r="M178" s="211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6">
        <f t="shared" si="29"/>
        <v>109</v>
      </c>
      <c r="AR178">
        <f t="shared" si="31"/>
        <v>1343.62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3" t="s">
        <v>66</v>
      </c>
      <c r="D179" s="243" t="s">
        <v>63</v>
      </c>
      <c r="E179" s="238">
        <v>225.4</v>
      </c>
      <c r="F179" s="238">
        <v>1.2</v>
      </c>
      <c r="G179" s="246">
        <v>223.12</v>
      </c>
      <c r="H179" s="246">
        <v>7.0999999999999994E-2</v>
      </c>
      <c r="I179" s="246">
        <v>199.22</v>
      </c>
      <c r="J179" s="264">
        <v>1.6473000000000002E-2</v>
      </c>
      <c r="K179" s="240">
        <v>0</v>
      </c>
      <c r="L179" s="338">
        <v>0.29848999999999998</v>
      </c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6">
        <f t="shared" si="29"/>
        <v>110</v>
      </c>
      <c r="AR179">
        <f t="shared" si="31"/>
        <v>1338.36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3" t="s">
        <v>67</v>
      </c>
      <c r="D180" s="243" t="s">
        <v>63</v>
      </c>
      <c r="E180" s="238">
        <v>224</v>
      </c>
      <c r="F180" s="239">
        <v>0.6</v>
      </c>
      <c r="G180" s="246">
        <v>215.98</v>
      </c>
      <c r="H180" s="246">
        <v>0.105</v>
      </c>
      <c r="I180" s="257">
        <v>220.37</v>
      </c>
      <c r="J180" s="265">
        <v>0.30904999999999999</v>
      </c>
      <c r="K180" s="240">
        <v>0</v>
      </c>
      <c r="L180" s="339">
        <v>0.57499999999999996</v>
      </c>
      <c r="M180" s="211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6">
        <f t="shared" si="29"/>
        <v>111</v>
      </c>
      <c r="AR180">
        <f t="shared" si="31"/>
        <v>1337.14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3" t="s">
        <v>68</v>
      </c>
      <c r="D181" s="243" t="s">
        <v>63</v>
      </c>
      <c r="E181" s="238">
        <v>196</v>
      </c>
      <c r="F181" s="239">
        <v>1.5820000000000001</v>
      </c>
      <c r="G181" s="246">
        <v>189.04</v>
      </c>
      <c r="H181" s="246">
        <v>0.41899999999999998</v>
      </c>
      <c r="I181" s="257">
        <v>191.83</v>
      </c>
      <c r="J181" s="264">
        <v>8.6379600000000001E-2</v>
      </c>
      <c r="K181" s="240">
        <v>0</v>
      </c>
      <c r="L181" s="338">
        <v>0.44329160000000001</v>
      </c>
      <c r="M181" s="21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6">
        <f t="shared" si="29"/>
        <v>112</v>
      </c>
      <c r="AR181">
        <f t="shared" si="31"/>
        <v>1325.84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3" t="s">
        <v>69</v>
      </c>
      <c r="D182" s="243" t="s">
        <v>63</v>
      </c>
      <c r="E182" s="238">
        <v>174</v>
      </c>
      <c r="F182" s="239">
        <v>0.47899999999999998</v>
      </c>
      <c r="G182" s="246">
        <v>172.38</v>
      </c>
      <c r="H182" s="246">
        <v>7.3999999999999996E-2</v>
      </c>
      <c r="I182" s="257">
        <v>168.5</v>
      </c>
      <c r="J182" s="264">
        <v>0.58460000000000001</v>
      </c>
      <c r="K182" s="240">
        <v>0</v>
      </c>
      <c r="L182" s="338">
        <v>0.16196559999999999</v>
      </c>
      <c r="M182" s="211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6">
        <f t="shared" si="29"/>
        <v>113</v>
      </c>
      <c r="AR182">
        <f t="shared" si="31"/>
        <v>1325.68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7" t="s">
        <v>70</v>
      </c>
      <c r="D183" s="237" t="s">
        <v>63</v>
      </c>
      <c r="E183" s="244">
        <v>229.1</v>
      </c>
      <c r="F183" s="245">
        <v>0.79200000000000004</v>
      </c>
      <c r="G183" s="240">
        <v>222.84</v>
      </c>
      <c r="H183" s="240">
        <v>0.28000000000000003</v>
      </c>
      <c r="I183" s="267">
        <v>222.72</v>
      </c>
      <c r="J183" s="268">
        <v>0.27069199999999999</v>
      </c>
      <c r="K183" s="240">
        <v>0</v>
      </c>
      <c r="L183" s="339">
        <v>0.52627800000000002</v>
      </c>
      <c r="M183" s="211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6">
        <f t="shared" si="29"/>
        <v>114</v>
      </c>
      <c r="AR183">
        <f t="shared" si="31"/>
        <v>1325.5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3" t="s">
        <v>71</v>
      </c>
      <c r="D184" s="243" t="s">
        <v>63</v>
      </c>
      <c r="E184" s="238">
        <v>249</v>
      </c>
      <c r="F184" s="239">
        <v>2.1240000000000001</v>
      </c>
      <c r="G184" s="246">
        <v>239.52</v>
      </c>
      <c r="H184" s="246">
        <v>0.187</v>
      </c>
      <c r="I184" s="257">
        <v>237.7</v>
      </c>
      <c r="J184" s="265">
        <v>5.4447000000000002E-2</v>
      </c>
      <c r="K184" s="240">
        <v>0</v>
      </c>
      <c r="L184" s="339">
        <v>0.643154</v>
      </c>
      <c r="M184" s="211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6">
        <f t="shared" si="29"/>
        <v>115</v>
      </c>
      <c r="AR184">
        <f t="shared" si="31"/>
        <v>1331.05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3" t="s">
        <v>72</v>
      </c>
      <c r="D185" s="243" t="s">
        <v>73</v>
      </c>
      <c r="E185" s="238">
        <v>164.75</v>
      </c>
      <c r="F185" s="238">
        <v>5</v>
      </c>
      <c r="G185" s="246">
        <v>154.43</v>
      </c>
      <c r="H185" s="246">
        <v>0.503</v>
      </c>
      <c r="I185" s="246">
        <v>149.33000000000001</v>
      </c>
      <c r="J185" s="265">
        <v>2.97822911</v>
      </c>
      <c r="K185" s="240">
        <v>0</v>
      </c>
      <c r="L185" s="339">
        <v>2.8960582100000001</v>
      </c>
      <c r="M185" s="211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6">
        <f t="shared" si="29"/>
        <v>116</v>
      </c>
      <c r="AR185">
        <f t="shared" si="31"/>
        <v>1330.25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3" t="s">
        <v>74</v>
      </c>
      <c r="D186" s="243" t="s">
        <v>73</v>
      </c>
      <c r="E186" s="238">
        <v>179.1</v>
      </c>
      <c r="F186" s="239">
        <v>4.2</v>
      </c>
      <c r="G186" s="257">
        <v>166.32</v>
      </c>
      <c r="H186" s="257">
        <v>0.39800000000000002</v>
      </c>
      <c r="I186" s="246">
        <v>228.47</v>
      </c>
      <c r="J186" s="264">
        <v>1.2752035900000001</v>
      </c>
      <c r="K186" s="240">
        <v>0</v>
      </c>
      <c r="L186" s="338">
        <v>3.0874263000000002</v>
      </c>
      <c r="M186" s="211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6">
        <f t="shared" si="29"/>
        <v>117</v>
      </c>
      <c r="AR186">
        <f t="shared" si="31"/>
        <v>1325.57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3" t="s">
        <v>75</v>
      </c>
      <c r="D187" s="243" t="s">
        <v>76</v>
      </c>
      <c r="E187" s="238">
        <v>325.56</v>
      </c>
      <c r="F187" s="239">
        <v>0.70099999999999996</v>
      </c>
      <c r="G187" s="257">
        <v>315.85000000000002</v>
      </c>
      <c r="H187" s="257">
        <v>0.114</v>
      </c>
      <c r="I187" s="257">
        <v>315</v>
      </c>
      <c r="J187" s="265">
        <v>7.2576879999999996E-2</v>
      </c>
      <c r="K187" s="240">
        <v>0</v>
      </c>
      <c r="L187" s="339">
        <v>6.9574786</v>
      </c>
      <c r="M187" s="211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6">
        <f t="shared" si="29"/>
        <v>118</v>
      </c>
      <c r="AR187">
        <f t="shared" si="31"/>
        <v>1325.65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3" t="s">
        <v>77</v>
      </c>
      <c r="D188" s="243" t="s">
        <v>76</v>
      </c>
      <c r="E188" s="238">
        <v>129.19999999999999</v>
      </c>
      <c r="F188" s="239">
        <v>0.5</v>
      </c>
      <c r="G188" s="246">
        <v>123.6</v>
      </c>
      <c r="H188" s="246">
        <v>2.9000000000000001E-2</v>
      </c>
      <c r="I188" s="257">
        <v>127.08</v>
      </c>
      <c r="J188" s="264">
        <v>0.27446083999999998</v>
      </c>
      <c r="K188" s="240">
        <v>0</v>
      </c>
      <c r="L188" s="338">
        <v>0.5</v>
      </c>
      <c r="M188" s="211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6">
        <f t="shared" si="29"/>
        <v>119</v>
      </c>
      <c r="AR188">
        <f t="shared" si="31"/>
        <v>1330.46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3" t="s">
        <v>78</v>
      </c>
      <c r="D189" s="243" t="s">
        <v>76</v>
      </c>
      <c r="E189" s="238">
        <v>282.77999999999997</v>
      </c>
      <c r="F189" s="239">
        <v>0.51300000000000001</v>
      </c>
      <c r="G189" s="246">
        <v>277.87</v>
      </c>
      <c r="H189" s="246">
        <v>7.3999999999999996E-2</v>
      </c>
      <c r="I189" s="246">
        <v>276.99</v>
      </c>
      <c r="J189" s="264">
        <v>4.2862200000000003E-2</v>
      </c>
      <c r="K189" s="240">
        <v>0</v>
      </c>
      <c r="L189" s="338">
        <v>0.57354000000000005</v>
      </c>
      <c r="M189" s="211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6">
        <f t="shared" si="29"/>
        <v>120</v>
      </c>
      <c r="AR189">
        <f t="shared" si="31"/>
        <v>1329.06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3" t="s">
        <v>79</v>
      </c>
      <c r="D190" s="243" t="s">
        <v>76</v>
      </c>
      <c r="E190" s="238">
        <v>99</v>
      </c>
      <c r="F190" s="239">
        <v>2.6110000000000002</v>
      </c>
      <c r="G190" s="246">
        <v>91.8</v>
      </c>
      <c r="H190" s="246">
        <v>0.17</v>
      </c>
      <c r="I190" s="257">
        <v>98.57</v>
      </c>
      <c r="J190" s="265">
        <v>0.90821177500000005</v>
      </c>
      <c r="K190" s="240">
        <v>0</v>
      </c>
      <c r="L190" s="339">
        <v>0.99051065999999999</v>
      </c>
      <c r="M190" s="211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6">
        <f t="shared" si="29"/>
        <v>121</v>
      </c>
      <c r="AR190">
        <f t="shared" si="31"/>
        <v>1331.05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3" t="s">
        <v>81</v>
      </c>
      <c r="D191" s="243" t="s">
        <v>76</v>
      </c>
      <c r="E191" s="238">
        <v>189.7</v>
      </c>
      <c r="F191" s="238">
        <v>7.9000000000000001E-2</v>
      </c>
      <c r="G191" s="246">
        <v>188.25</v>
      </c>
      <c r="H191" s="246">
        <v>3.2000000000000001E-2</v>
      </c>
      <c r="I191" s="257">
        <v>189.11</v>
      </c>
      <c r="J191" s="265">
        <v>6.4849400000000001E-2</v>
      </c>
      <c r="K191" s="240">
        <v>0</v>
      </c>
      <c r="L191" s="339">
        <v>7.4952000000000005E-2</v>
      </c>
      <c r="M191" s="21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6">
        <f t="shared" si="29"/>
        <v>122</v>
      </c>
      <c r="AR191">
        <f t="shared" ref="AR191:AR202" si="33">IF(AG7="tad","tad",AG7)</f>
        <v>1330.3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3" t="s">
        <v>83</v>
      </c>
      <c r="D192" s="243" t="s">
        <v>76</v>
      </c>
      <c r="E192" s="238">
        <v>171.19</v>
      </c>
      <c r="F192" s="239">
        <v>9.6879999999999994E-2</v>
      </c>
      <c r="G192" s="246">
        <v>169.34</v>
      </c>
      <c r="H192" s="247">
        <v>5.1999999999999998E-2</v>
      </c>
      <c r="I192" s="257">
        <v>170.2</v>
      </c>
      <c r="J192" s="265">
        <v>7.2901999999999995E-2</v>
      </c>
      <c r="K192" s="240">
        <v>0</v>
      </c>
      <c r="L192" s="339">
        <v>0.100271</v>
      </c>
      <c r="M192" s="211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6">
        <f t="shared" si="29"/>
        <v>123</v>
      </c>
      <c r="AR192">
        <f t="shared" si="33"/>
        <v>1329.69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3" t="s">
        <v>85</v>
      </c>
      <c r="D193" s="243" t="s">
        <v>86</v>
      </c>
      <c r="E193" s="238">
        <v>142.6</v>
      </c>
      <c r="F193" s="239">
        <v>9.157</v>
      </c>
      <c r="G193" s="246">
        <v>139.43</v>
      </c>
      <c r="H193" s="246">
        <v>1.7649999999999999</v>
      </c>
      <c r="I193" s="246">
        <v>152.06</v>
      </c>
      <c r="J193" s="269">
        <v>6.4504777600000001</v>
      </c>
      <c r="K193" s="240">
        <v>0</v>
      </c>
      <c r="L193" s="340">
        <v>9.5662373200000008</v>
      </c>
      <c r="M193" s="211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6">
        <f t="shared" si="29"/>
        <v>124</v>
      </c>
      <c r="AR193">
        <f t="shared" si="33"/>
        <v>1328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3" t="s">
        <v>88</v>
      </c>
      <c r="D194" s="243" t="s">
        <v>86</v>
      </c>
      <c r="E194" s="238">
        <v>239.5</v>
      </c>
      <c r="F194" s="239">
        <v>2.6720000000000002</v>
      </c>
      <c r="G194" s="246">
        <v>234.45</v>
      </c>
      <c r="H194" s="247">
        <v>0.44600000000000001</v>
      </c>
      <c r="I194" s="246">
        <v>238.16</v>
      </c>
      <c r="J194" s="269">
        <v>1.95</v>
      </c>
      <c r="K194" s="240">
        <v>0</v>
      </c>
      <c r="L194" s="340">
        <v>2.1556000000000002</v>
      </c>
      <c r="M194" s="211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6">
        <f t="shared" si="29"/>
        <v>125</v>
      </c>
      <c r="AR194">
        <f t="shared" si="33"/>
        <v>1324.7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3" t="s">
        <v>90</v>
      </c>
      <c r="D195" s="243" t="s">
        <v>91</v>
      </c>
      <c r="E195" s="238">
        <v>120.5</v>
      </c>
      <c r="F195" s="239">
        <v>3.677</v>
      </c>
      <c r="G195" s="246">
        <v>118.55</v>
      </c>
      <c r="H195" s="246">
        <v>0.59499999999999997</v>
      </c>
      <c r="I195" s="246">
        <v>120.6</v>
      </c>
      <c r="J195" s="264">
        <v>3.8680620000000001</v>
      </c>
      <c r="K195" s="240">
        <v>0</v>
      </c>
      <c r="L195" s="338">
        <v>4.154369</v>
      </c>
      <c r="M195" s="211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6">
        <f t="shared" si="29"/>
        <v>126</v>
      </c>
      <c r="AR195">
        <f t="shared" si="33"/>
        <v>1323.86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3" t="s">
        <v>93</v>
      </c>
      <c r="D196" s="243" t="s">
        <v>94</v>
      </c>
      <c r="E196" s="238">
        <v>110.56</v>
      </c>
      <c r="F196" s="239">
        <v>2.75</v>
      </c>
      <c r="G196" s="246">
        <v>107.16</v>
      </c>
      <c r="H196" s="246">
        <v>0.311</v>
      </c>
      <c r="I196" s="246">
        <v>110.05</v>
      </c>
      <c r="J196" s="264">
        <v>1.79246222</v>
      </c>
      <c r="K196" s="240">
        <v>0</v>
      </c>
      <c r="L196" s="338">
        <v>2.75</v>
      </c>
      <c r="M196" s="211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6">
        <f t="shared" ref="AQ196:AQ259" si="34">AQ195+1</f>
        <v>127</v>
      </c>
      <c r="AR196">
        <f t="shared" si="33"/>
        <v>1322.17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3" t="s">
        <v>95</v>
      </c>
      <c r="D197" s="243" t="s">
        <v>96</v>
      </c>
      <c r="E197" s="238">
        <v>72</v>
      </c>
      <c r="F197" s="239">
        <v>38.036000000000001</v>
      </c>
      <c r="G197" s="246">
        <v>54.7</v>
      </c>
      <c r="H197" s="247">
        <v>8.798</v>
      </c>
      <c r="I197" s="246">
        <v>69.44</v>
      </c>
      <c r="J197" s="269">
        <v>31.986999999999998</v>
      </c>
      <c r="K197" s="240">
        <v>0</v>
      </c>
      <c r="L197" s="340">
        <v>32.942</v>
      </c>
      <c r="M197" s="211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6">
        <f t="shared" si="34"/>
        <v>128</v>
      </c>
      <c r="AR197">
        <f t="shared" si="33"/>
        <v>1325.19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3" t="s">
        <v>97</v>
      </c>
      <c r="D198" s="243" t="s">
        <v>96</v>
      </c>
      <c r="E198" s="238">
        <v>185</v>
      </c>
      <c r="F198" s="239">
        <v>388.72199999999998</v>
      </c>
      <c r="G198" s="246">
        <v>167</v>
      </c>
      <c r="H198" s="247">
        <v>217.202</v>
      </c>
      <c r="I198" s="90">
        <v>175.49</v>
      </c>
      <c r="J198" s="148">
        <v>294.62599999999998</v>
      </c>
      <c r="K198" s="240">
        <v>0</v>
      </c>
      <c r="L198" s="340">
        <v>276.88299999999998</v>
      </c>
      <c r="M198" s="211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6">
        <f t="shared" si="34"/>
        <v>129</v>
      </c>
      <c r="AR198">
        <f t="shared" si="33"/>
        <v>1333.9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3" t="s">
        <v>99</v>
      </c>
      <c r="D199" s="243" t="s">
        <v>100</v>
      </c>
      <c r="E199" s="238">
        <v>231</v>
      </c>
      <c r="F199" s="239">
        <v>30.48</v>
      </c>
      <c r="G199" s="246">
        <v>228.11</v>
      </c>
      <c r="H199" s="247">
        <v>5.93</v>
      </c>
      <c r="I199" s="246">
        <v>230.23</v>
      </c>
      <c r="J199" s="269">
        <v>13.766</v>
      </c>
      <c r="K199" s="240">
        <v>0</v>
      </c>
      <c r="L199" s="335">
        <v>5.2089999999999996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6">
        <f t="shared" si="34"/>
        <v>130</v>
      </c>
      <c r="AR199">
        <f t="shared" si="33"/>
        <v>1329.37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7" t="s">
        <v>108</v>
      </c>
      <c r="D200" s="237" t="s">
        <v>39</v>
      </c>
      <c r="E200" s="244">
        <v>149.30000000000001</v>
      </c>
      <c r="F200" s="245">
        <v>17.670000000000002</v>
      </c>
      <c r="G200" s="244">
        <v>149.30000000000001</v>
      </c>
      <c r="H200" s="245">
        <v>17.670000000000002</v>
      </c>
      <c r="I200" s="244">
        <v>149.31</v>
      </c>
      <c r="J200" s="272">
        <v>10.93</v>
      </c>
      <c r="K200" s="240">
        <v>0</v>
      </c>
      <c r="L200" s="341">
        <v>10.87</v>
      </c>
      <c r="M200" s="211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6">
        <f t="shared" si="34"/>
        <v>131</v>
      </c>
      <c r="AR200">
        <f t="shared" si="33"/>
        <v>1338.35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3" t="s">
        <v>110</v>
      </c>
      <c r="D201" s="243" t="s">
        <v>53</v>
      </c>
      <c r="E201" s="238">
        <v>39</v>
      </c>
      <c r="F201" s="239">
        <v>0.47399999999999998</v>
      </c>
      <c r="G201" s="238">
        <v>39</v>
      </c>
      <c r="H201" s="239">
        <v>0.47</v>
      </c>
      <c r="I201" s="320">
        <v>38.380000000000003</v>
      </c>
      <c r="J201" s="269">
        <v>0.40600000000000003</v>
      </c>
      <c r="K201" s="240">
        <v>0</v>
      </c>
      <c r="L201" s="341">
        <v>0.47499999999999998</v>
      </c>
      <c r="M201" s="21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6">
        <f t="shared" si="34"/>
        <v>132</v>
      </c>
      <c r="AR201">
        <f t="shared" si="33"/>
        <v>1346.29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3">
        <v>41</v>
      </c>
      <c r="C202" s="276" t="s">
        <v>112</v>
      </c>
      <c r="D202" s="276" t="s">
        <v>53</v>
      </c>
      <c r="E202" s="277">
        <v>70</v>
      </c>
      <c r="F202" s="278">
        <v>0.81699999999999995</v>
      </c>
      <c r="G202" s="277">
        <v>70</v>
      </c>
      <c r="H202" s="278">
        <v>0.82</v>
      </c>
      <c r="I202" s="309">
        <v>69.05</v>
      </c>
      <c r="J202" s="269">
        <v>0.58899999999999997</v>
      </c>
      <c r="K202" s="240">
        <v>0</v>
      </c>
      <c r="L202" s="341">
        <v>0.78300000000000003</v>
      </c>
      <c r="M202" s="211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6">
        <f t="shared" si="34"/>
        <v>133</v>
      </c>
      <c r="AR202">
        <f t="shared" si="33"/>
        <v>1360.15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80"/>
      <c r="C203" s="235" t="s">
        <v>114</v>
      </c>
      <c r="D203" s="235"/>
      <c r="E203" s="280"/>
      <c r="F203" s="281">
        <f>SUM(F162:F202)</f>
        <v>1813.882478</v>
      </c>
      <c r="G203" s="280"/>
      <c r="H203" s="342">
        <f>SUM(H165:H202)</f>
        <v>707.09900000000005</v>
      </c>
      <c r="I203" s="343"/>
      <c r="J203" s="344">
        <f>SUM(J162:J202)</f>
        <v>1148.8487301873392</v>
      </c>
      <c r="K203" s="282">
        <f>SUM(K162:K202)</f>
        <v>0</v>
      </c>
      <c r="L203" s="345"/>
      <c r="M203" s="211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6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8" t="s">
        <v>116</v>
      </c>
      <c r="C204" s="217" t="s">
        <v>117</v>
      </c>
      <c r="D204" s="217"/>
      <c r="E204" s="284"/>
      <c r="F204" s="285"/>
      <c r="G204" s="286"/>
      <c r="H204" s="346">
        <v>1</v>
      </c>
      <c r="I204" s="347"/>
      <c r="J204" s="348">
        <f>IFERROR(+J203/H203,0)</f>
        <v>1.6247353343553579</v>
      </c>
      <c r="K204" s="288">
        <f>IFERROR(+K203/I203,0)</f>
        <v>0</v>
      </c>
      <c r="L204" s="290"/>
      <c r="M204" s="211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6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7"/>
      <c r="C205" s="291" t="s">
        <v>118</v>
      </c>
      <c r="D205" s="292"/>
      <c r="E205" s="293">
        <v>1736.79</v>
      </c>
      <c r="F205" s="294">
        <v>1</v>
      </c>
      <c r="G205" s="295" t="s">
        <v>116</v>
      </c>
      <c r="H205" s="349">
        <f>+H203/F203*100%</f>
        <v>0.38982624760764684</v>
      </c>
      <c r="I205" s="347"/>
      <c r="J205" s="350">
        <f>+J203/F203</f>
        <v>0.63336447874730462</v>
      </c>
      <c r="K205" s="297"/>
      <c r="L205" s="290"/>
      <c r="M205" s="211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6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7"/>
      <c r="C206" s="291" t="s">
        <v>119</v>
      </c>
      <c r="D206" s="292"/>
      <c r="E206" s="299">
        <f>F203-E205</f>
        <v>77.092478000000028</v>
      </c>
      <c r="F206" s="300"/>
      <c r="G206" s="209"/>
      <c r="H206" s="300"/>
      <c r="I206" s="104"/>
      <c r="J206" s="300"/>
      <c r="K206" s="301"/>
      <c r="L206" s="290"/>
      <c r="M206" s="211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6">
        <f>AQ202+1</f>
        <v>134</v>
      </c>
      <c r="AR206">
        <f t="shared" ref="AR206:AR224" si="36">IF(AG19="tad","tad",AG19)</f>
        <v>1359.98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2"/>
      <c r="D207" s="212"/>
      <c r="E207" s="212"/>
      <c r="F207" s="213">
        <v>9</v>
      </c>
      <c r="G207" s="31" t="s">
        <v>19</v>
      </c>
      <c r="H207" s="30">
        <v>2020</v>
      </c>
      <c r="I207" s="212"/>
      <c r="J207" s="212"/>
      <c r="K207" s="214"/>
      <c r="L207" s="290"/>
      <c r="M207" s="211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6">
        <f t="shared" si="34"/>
        <v>135</v>
      </c>
      <c r="AR207">
        <f t="shared" si="36"/>
        <v>1364.21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6" t="s">
        <v>20</v>
      </c>
      <c r="C208" s="217" t="s">
        <v>21</v>
      </c>
      <c r="D208" s="217" t="s">
        <v>22</v>
      </c>
      <c r="E208" s="218" t="s">
        <v>23</v>
      </c>
      <c r="F208" s="219"/>
      <c r="G208" s="218" t="s">
        <v>24</v>
      </c>
      <c r="H208" s="219"/>
      <c r="I208" s="218" t="s">
        <v>25</v>
      </c>
      <c r="J208" s="219"/>
      <c r="K208" s="220" t="s">
        <v>122</v>
      </c>
      <c r="L208" s="290"/>
      <c r="M208" s="211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6">
        <f t="shared" si="34"/>
        <v>136</v>
      </c>
      <c r="AR208">
        <f t="shared" si="36"/>
        <v>1360.27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1"/>
      <c r="C209" s="222"/>
      <c r="D209" s="222"/>
      <c r="E209" s="223" t="s">
        <v>28</v>
      </c>
      <c r="F209" s="223" t="s">
        <v>29</v>
      </c>
      <c r="G209" s="224" t="s">
        <v>28</v>
      </c>
      <c r="H209" s="223" t="s">
        <v>29</v>
      </c>
      <c r="I209" s="224" t="s">
        <v>28</v>
      </c>
      <c r="J209" s="223" t="s">
        <v>29</v>
      </c>
      <c r="K209" s="225"/>
      <c r="L209" s="290"/>
      <c r="M209" s="211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6">
        <f t="shared" si="34"/>
        <v>137</v>
      </c>
      <c r="AR209">
        <f t="shared" si="36"/>
        <v>1354.68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6"/>
      <c r="C210" s="227"/>
      <c r="D210" s="227"/>
      <c r="E210" s="228" t="s">
        <v>30</v>
      </c>
      <c r="F210" s="228" t="s">
        <v>123</v>
      </c>
      <c r="G210" s="229" t="s">
        <v>30</v>
      </c>
      <c r="H210" s="228" t="s">
        <v>123</v>
      </c>
      <c r="I210" s="229" t="s">
        <v>30</v>
      </c>
      <c r="J210" s="228" t="s">
        <v>123</v>
      </c>
      <c r="K210" s="230"/>
      <c r="L210" s="290"/>
      <c r="M210" s="211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6">
        <f t="shared" si="34"/>
        <v>138</v>
      </c>
      <c r="AR210">
        <f t="shared" si="36"/>
        <v>1350.1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80">
        <v>1</v>
      </c>
      <c r="C211" s="235">
        <v>2</v>
      </c>
      <c r="D211" s="235">
        <v>3</v>
      </c>
      <c r="E211" s="235">
        <v>4</v>
      </c>
      <c r="F211" s="235">
        <v>5</v>
      </c>
      <c r="G211" s="235">
        <v>6</v>
      </c>
      <c r="H211" s="235">
        <v>7</v>
      </c>
      <c r="I211" s="235">
        <v>8</v>
      </c>
      <c r="J211" s="235">
        <v>9</v>
      </c>
      <c r="K211" s="236">
        <v>10</v>
      </c>
      <c r="L211" s="290"/>
      <c r="M211" s="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6">
        <f t="shared" si="34"/>
        <v>139</v>
      </c>
      <c r="AR211">
        <f t="shared" si="36"/>
        <v>1349.5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7" t="s">
        <v>32</v>
      </c>
      <c r="D212" s="237" t="s">
        <v>33</v>
      </c>
      <c r="E212" s="238">
        <v>55.77</v>
      </c>
      <c r="F212" s="239">
        <v>31.144597999999998</v>
      </c>
      <c r="G212" s="240">
        <v>53.24</v>
      </c>
      <c r="H212" s="240">
        <v>18.036000000000001</v>
      </c>
      <c r="I212" s="240">
        <v>54.7</v>
      </c>
      <c r="J212" s="241">
        <v>25.152155</v>
      </c>
      <c r="K212" s="240"/>
      <c r="L212" s="351"/>
      <c r="M212" s="211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6">
        <f t="shared" si="34"/>
        <v>140</v>
      </c>
      <c r="AR212">
        <f t="shared" si="36"/>
        <v>1358.77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3" t="s">
        <v>34</v>
      </c>
      <c r="D213" s="243" t="s">
        <v>33</v>
      </c>
      <c r="E213" s="244">
        <v>339.5</v>
      </c>
      <c r="F213" s="245">
        <v>7.77</v>
      </c>
      <c r="G213" s="246">
        <v>338.77</v>
      </c>
      <c r="H213" s="247">
        <v>7.157</v>
      </c>
      <c r="I213" s="246">
        <v>339.52</v>
      </c>
      <c r="J213" s="248">
        <v>7.7850000000000001</v>
      </c>
      <c r="K213" s="240"/>
      <c r="L213" s="352"/>
      <c r="M213" s="211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6">
        <f t="shared" si="34"/>
        <v>141</v>
      </c>
      <c r="AR213">
        <f t="shared" si="36"/>
        <v>1357.4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3" t="s">
        <v>36</v>
      </c>
      <c r="D214" s="243" t="s">
        <v>37</v>
      </c>
      <c r="E214" s="238">
        <v>77.5</v>
      </c>
      <c r="F214" s="239">
        <v>49.02</v>
      </c>
      <c r="G214" s="246">
        <v>73.650000000000006</v>
      </c>
      <c r="H214" s="247">
        <v>27.367000000000001</v>
      </c>
      <c r="I214" s="246">
        <v>75.89</v>
      </c>
      <c r="J214" s="248">
        <v>39.659128000000003</v>
      </c>
      <c r="K214" s="240"/>
      <c r="L214" s="352"/>
      <c r="M214" s="211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6">
        <f t="shared" si="34"/>
        <v>142</v>
      </c>
      <c r="AR214">
        <f t="shared" si="36"/>
        <v>1367.03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3" t="s">
        <v>38</v>
      </c>
      <c r="D215" s="243" t="s">
        <v>39</v>
      </c>
      <c r="E215" s="238">
        <v>463.3</v>
      </c>
      <c r="F215" s="239">
        <v>49.9</v>
      </c>
      <c r="G215" s="252">
        <v>462.22</v>
      </c>
      <c r="H215" s="252">
        <v>27.992000000000001</v>
      </c>
      <c r="I215" s="239">
        <v>462.47</v>
      </c>
      <c r="J215" s="248">
        <v>37.220999999999997</v>
      </c>
      <c r="K215" s="240"/>
      <c r="L215" s="353"/>
      <c r="M215" s="333"/>
      <c r="N215" s="334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6">
        <f t="shared" si="34"/>
        <v>143</v>
      </c>
      <c r="AR215">
        <f t="shared" si="36"/>
        <v>1371.52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3" t="s">
        <v>41</v>
      </c>
      <c r="D216" s="243" t="s">
        <v>42</v>
      </c>
      <c r="E216" s="238">
        <v>207</v>
      </c>
      <c r="F216" s="239">
        <v>9.5030000000000001</v>
      </c>
      <c r="G216" s="246">
        <v>195.32</v>
      </c>
      <c r="H216" s="257">
        <v>1.218</v>
      </c>
      <c r="I216" s="309">
        <v>314.39999999999998</v>
      </c>
      <c r="J216" s="248">
        <v>2.7</v>
      </c>
      <c r="K216" s="240"/>
      <c r="L216" s="354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6">
        <f t="shared" si="34"/>
        <v>144</v>
      </c>
      <c r="AR216">
        <f t="shared" si="36"/>
        <v>1371.31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3" t="s">
        <v>44</v>
      </c>
      <c r="D217" s="243" t="s">
        <v>42</v>
      </c>
      <c r="E217" s="238">
        <v>320</v>
      </c>
      <c r="F217" s="239">
        <v>5.1509999999999998</v>
      </c>
      <c r="G217" s="246">
        <v>306.97000000000003</v>
      </c>
      <c r="H217" s="257">
        <v>0.65700000000000003</v>
      </c>
      <c r="I217" s="309">
        <v>314.5</v>
      </c>
      <c r="J217" s="248">
        <v>2.742</v>
      </c>
      <c r="K217" s="240"/>
      <c r="L217" s="354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6">
        <f t="shared" si="34"/>
        <v>145</v>
      </c>
      <c r="AR217">
        <f t="shared" si="36"/>
        <v>1362.7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3" t="s">
        <v>45</v>
      </c>
      <c r="D218" s="243" t="s">
        <v>46</v>
      </c>
      <c r="E218" s="238">
        <v>90</v>
      </c>
      <c r="F218" s="239">
        <v>689.09100000000001</v>
      </c>
      <c r="G218" s="246">
        <v>79.7</v>
      </c>
      <c r="H218" s="246">
        <v>281.37</v>
      </c>
      <c r="I218" s="309">
        <v>82.18</v>
      </c>
      <c r="J218" s="248">
        <v>357.87496431233922</v>
      </c>
      <c r="K218" s="240"/>
      <c r="L218" s="354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6">
        <f t="shared" si="34"/>
        <v>146</v>
      </c>
      <c r="AR218">
        <f t="shared" si="36"/>
        <v>1357.71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3" t="s">
        <v>48</v>
      </c>
      <c r="D219" s="243" t="s">
        <v>49</v>
      </c>
      <c r="E219" s="238">
        <v>120.5</v>
      </c>
      <c r="F219" s="239">
        <v>2.0920000000000001</v>
      </c>
      <c r="G219" s="246">
        <v>114.9</v>
      </c>
      <c r="H219" s="247">
        <v>0.22800000000000001</v>
      </c>
      <c r="I219" s="261">
        <v>115.85</v>
      </c>
      <c r="J219" s="248">
        <v>0.30199999999999999</v>
      </c>
      <c r="K219" s="240"/>
      <c r="L219" s="355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6">
        <f t="shared" si="34"/>
        <v>147</v>
      </c>
      <c r="AR219">
        <f t="shared" si="36"/>
        <v>1356.21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3" t="s">
        <v>51</v>
      </c>
      <c r="D220" s="243" t="s">
        <v>49</v>
      </c>
      <c r="E220" s="238">
        <v>120.8</v>
      </c>
      <c r="F220" s="239">
        <v>2.3530000000000002</v>
      </c>
      <c r="G220" s="246">
        <v>113.61</v>
      </c>
      <c r="H220" s="247">
        <v>0.35699999999999998</v>
      </c>
      <c r="I220" s="309">
        <v>116.97</v>
      </c>
      <c r="J220" s="248">
        <v>0.44900000000000001</v>
      </c>
      <c r="K220" s="240"/>
      <c r="L220" s="354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6">
        <f t="shared" si="34"/>
        <v>148</v>
      </c>
      <c r="AR220">
        <f t="shared" si="36"/>
        <v>1358.03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3" t="s">
        <v>52</v>
      </c>
      <c r="D221" s="243" t="s">
        <v>53</v>
      </c>
      <c r="E221" s="238">
        <v>46.5</v>
      </c>
      <c r="F221" s="238">
        <v>4.5999999999999996</v>
      </c>
      <c r="G221" s="246">
        <v>43.1</v>
      </c>
      <c r="H221" s="246">
        <v>2.1640000000000001</v>
      </c>
      <c r="I221" s="309">
        <v>40.340000000000003</v>
      </c>
      <c r="J221" s="248">
        <v>0.63800000000000001</v>
      </c>
      <c r="K221" s="240"/>
      <c r="L221" s="354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6">
        <f t="shared" si="34"/>
        <v>149</v>
      </c>
      <c r="AR221">
        <f t="shared" si="36"/>
        <v>1362.48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3" t="s">
        <v>55</v>
      </c>
      <c r="D222" s="243" t="s">
        <v>53</v>
      </c>
      <c r="E222" s="238">
        <v>51.5</v>
      </c>
      <c r="F222" s="239">
        <v>2.4159999999999999</v>
      </c>
      <c r="G222" s="246">
        <v>46.86</v>
      </c>
      <c r="H222" s="246">
        <v>0.90600000000000003</v>
      </c>
      <c r="I222" s="314">
        <v>50.8</v>
      </c>
      <c r="J222" s="248">
        <v>2.246</v>
      </c>
      <c r="K222" s="240"/>
      <c r="L222" s="354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6">
        <f t="shared" si="34"/>
        <v>150</v>
      </c>
      <c r="AR222">
        <f t="shared" si="36"/>
        <v>1362.01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3" t="s">
        <v>57</v>
      </c>
      <c r="D223" s="243" t="s">
        <v>46</v>
      </c>
      <c r="E223" s="238">
        <v>81</v>
      </c>
      <c r="F223" s="239">
        <v>1.093</v>
      </c>
      <c r="G223" s="246">
        <v>73.94</v>
      </c>
      <c r="H223" s="247">
        <v>0.18</v>
      </c>
      <c r="I223" s="309">
        <v>75.19</v>
      </c>
      <c r="J223" s="248">
        <v>0.13400000000000001</v>
      </c>
      <c r="K223" s="240"/>
      <c r="L223" s="354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6">
        <f t="shared" si="34"/>
        <v>151</v>
      </c>
      <c r="AR223">
        <f t="shared" si="36"/>
        <v>1361.81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3" t="s">
        <v>58</v>
      </c>
      <c r="D224" s="243" t="s">
        <v>46</v>
      </c>
      <c r="E224" s="238">
        <v>82.8</v>
      </c>
      <c r="F224" s="239">
        <v>0.42899999999999999</v>
      </c>
      <c r="G224" s="246">
        <v>80.02</v>
      </c>
      <c r="H224" s="247">
        <v>8.4000000000000005E-2</v>
      </c>
      <c r="I224" s="309">
        <v>78</v>
      </c>
      <c r="J224" s="248">
        <v>0</v>
      </c>
      <c r="K224" s="240"/>
      <c r="L224" s="35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6">
        <f t="shared" si="34"/>
        <v>152</v>
      </c>
      <c r="AR224">
        <f t="shared" si="36"/>
        <v>1367.36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3" t="s">
        <v>60</v>
      </c>
      <c r="D225" s="243" t="s">
        <v>46</v>
      </c>
      <c r="E225" s="238">
        <v>69.95</v>
      </c>
      <c r="F225" s="239">
        <v>0.25</v>
      </c>
      <c r="G225" s="246">
        <v>67.95</v>
      </c>
      <c r="H225" s="246">
        <v>4.9000000000000002E-2</v>
      </c>
      <c r="I225" s="309">
        <v>61.9</v>
      </c>
      <c r="J225" s="248">
        <v>5.5E-2</v>
      </c>
      <c r="K225" s="240"/>
      <c r="L225" s="354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6">
        <f t="shared" si="34"/>
        <v>153</v>
      </c>
      <c r="AR225">
        <f t="shared" ref="AR225:AR252" si="38">IF(AH7="tad","tad",AH7)</f>
        <v>1372.39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3" t="s">
        <v>61</v>
      </c>
      <c r="D226" s="243" t="s">
        <v>46</v>
      </c>
      <c r="E226" s="238">
        <v>48.2</v>
      </c>
      <c r="F226" s="239">
        <v>0.38500000000000001</v>
      </c>
      <c r="G226" s="246">
        <v>44.16</v>
      </c>
      <c r="H226" s="247">
        <v>8.9999999999999993E-3</v>
      </c>
      <c r="I226" s="309">
        <v>46.03</v>
      </c>
      <c r="J226" s="248">
        <v>0.254</v>
      </c>
      <c r="K226" s="240"/>
      <c r="L226" s="354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6">
        <f t="shared" si="34"/>
        <v>154</v>
      </c>
      <c r="AR226">
        <f t="shared" si="38"/>
        <v>1366.77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3" t="s">
        <v>62</v>
      </c>
      <c r="D227" s="243" t="s">
        <v>63</v>
      </c>
      <c r="E227" s="238">
        <v>136</v>
      </c>
      <c r="F227" s="239">
        <v>440</v>
      </c>
      <c r="G227" s="246">
        <v>127.3</v>
      </c>
      <c r="H227" s="246">
        <v>64.974000000000004</v>
      </c>
      <c r="I227" s="246">
        <v>134.66</v>
      </c>
      <c r="J227" s="264">
        <v>297.29918601999998</v>
      </c>
      <c r="K227" s="240"/>
      <c r="L227" s="356"/>
      <c r="M227" s="211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6">
        <f t="shared" si="34"/>
        <v>155</v>
      </c>
      <c r="AR227">
        <f t="shared" si="38"/>
        <v>1363.29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3" t="s">
        <v>65</v>
      </c>
      <c r="D228" s="243" t="s">
        <v>63</v>
      </c>
      <c r="E228" s="238">
        <v>113.5</v>
      </c>
      <c r="F228" s="239">
        <v>3.7519999999999998</v>
      </c>
      <c r="G228" s="246">
        <v>104.42</v>
      </c>
      <c r="H228" s="246">
        <v>0.54500000000000004</v>
      </c>
      <c r="I228" s="257">
        <v>108.14</v>
      </c>
      <c r="J228" s="264">
        <v>0.20115811</v>
      </c>
      <c r="K228" s="240"/>
      <c r="L228" s="356"/>
      <c r="M228" s="211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6">
        <f t="shared" si="34"/>
        <v>156</v>
      </c>
      <c r="AR228">
        <f t="shared" si="38"/>
        <v>1361.13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3" t="s">
        <v>66</v>
      </c>
      <c r="D229" s="243" t="s">
        <v>63</v>
      </c>
      <c r="E229" s="238">
        <v>225.4</v>
      </c>
      <c r="F229" s="238">
        <v>1.2</v>
      </c>
      <c r="G229" s="246">
        <v>223.12</v>
      </c>
      <c r="H229" s="246">
        <v>7.0999999999999994E-2</v>
      </c>
      <c r="I229" s="246">
        <v>199.22</v>
      </c>
      <c r="J229" s="264">
        <v>1.6473000000000002E-2</v>
      </c>
      <c r="K229" s="240"/>
      <c r="L229" s="356"/>
      <c r="M229" s="357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6">
        <f t="shared" si="34"/>
        <v>157</v>
      </c>
      <c r="AR229">
        <f t="shared" si="38"/>
        <v>1356.61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3" t="s">
        <v>67</v>
      </c>
      <c r="D230" s="243" t="s">
        <v>63</v>
      </c>
      <c r="E230" s="238">
        <v>224</v>
      </c>
      <c r="F230" s="239">
        <v>0.6</v>
      </c>
      <c r="G230" s="246">
        <v>215.98</v>
      </c>
      <c r="H230" s="246">
        <v>0.105</v>
      </c>
      <c r="I230" s="257">
        <v>220.4</v>
      </c>
      <c r="J230" s="265">
        <v>0.311</v>
      </c>
      <c r="K230" s="240"/>
      <c r="L230" s="358"/>
      <c r="M230" s="251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6">
        <f t="shared" si="34"/>
        <v>158</v>
      </c>
      <c r="AR230">
        <f t="shared" si="38"/>
        <v>1351.16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3" t="s">
        <v>68</v>
      </c>
      <c r="D231" s="243" t="s">
        <v>63</v>
      </c>
      <c r="E231" s="238">
        <v>196</v>
      </c>
      <c r="F231" s="239">
        <v>1.5820000000000001</v>
      </c>
      <c r="G231" s="246">
        <v>189.04</v>
      </c>
      <c r="H231" s="246">
        <v>0.41899999999999998</v>
      </c>
      <c r="I231" s="257">
        <v>191.86</v>
      </c>
      <c r="J231" s="264">
        <v>8.7733199999999997E-2</v>
      </c>
      <c r="K231" s="240"/>
      <c r="L231" s="356"/>
      <c r="M231" s="25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6">
        <f t="shared" si="34"/>
        <v>159</v>
      </c>
      <c r="AR231">
        <f t="shared" si="38"/>
        <v>1343.65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3" t="s">
        <v>69</v>
      </c>
      <c r="D232" s="243" t="s">
        <v>63</v>
      </c>
      <c r="E232" s="238">
        <v>174</v>
      </c>
      <c r="F232" s="239">
        <v>0.47899999999999998</v>
      </c>
      <c r="G232" s="246">
        <v>172.38</v>
      </c>
      <c r="H232" s="246">
        <v>7.3999999999999996E-2</v>
      </c>
      <c r="I232" s="257">
        <v>168.5</v>
      </c>
      <c r="J232" s="264">
        <v>0.58460000000000001</v>
      </c>
      <c r="K232" s="240"/>
      <c r="L232" s="356"/>
      <c r="M232" s="359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6">
        <f t="shared" si="34"/>
        <v>160</v>
      </c>
      <c r="AR232">
        <f t="shared" si="38"/>
        <v>1340.17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7" t="s">
        <v>70</v>
      </c>
      <c r="D233" s="237" t="s">
        <v>63</v>
      </c>
      <c r="E233" s="244">
        <v>229.1</v>
      </c>
      <c r="F233" s="245">
        <v>0.79200000000000004</v>
      </c>
      <c r="G233" s="240">
        <v>222.84</v>
      </c>
      <c r="H233" s="240">
        <v>0.28000000000000003</v>
      </c>
      <c r="I233" s="267">
        <v>222.73</v>
      </c>
      <c r="J233" s="268">
        <v>0.27135300000000001</v>
      </c>
      <c r="K233" s="240"/>
      <c r="L233" s="358"/>
      <c r="M233" s="360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6">
        <f t="shared" si="34"/>
        <v>161</v>
      </c>
      <c r="AR233">
        <f t="shared" si="38"/>
        <v>1335.79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3" t="s">
        <v>71</v>
      </c>
      <c r="D234" s="243" t="s">
        <v>63</v>
      </c>
      <c r="E234" s="238">
        <v>249</v>
      </c>
      <c r="F234" s="239">
        <v>2.1240000000000001</v>
      </c>
      <c r="G234" s="246">
        <v>239.52</v>
      </c>
      <c r="H234" s="246">
        <v>0.187</v>
      </c>
      <c r="I234" s="257">
        <v>237.85</v>
      </c>
      <c r="J234" s="265">
        <v>6.4626000000000003E-2</v>
      </c>
      <c r="K234" s="240"/>
      <c r="L234" s="358"/>
      <c r="M234" s="361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6">
        <f t="shared" si="34"/>
        <v>162</v>
      </c>
      <c r="AR234">
        <f t="shared" si="38"/>
        <v>1332.94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3" t="s">
        <v>72</v>
      </c>
      <c r="D235" s="243" t="s">
        <v>73</v>
      </c>
      <c r="E235" s="238">
        <v>164.75</v>
      </c>
      <c r="F235" s="238">
        <v>5</v>
      </c>
      <c r="G235" s="246">
        <v>154.43</v>
      </c>
      <c r="H235" s="246">
        <v>0.503</v>
      </c>
      <c r="I235" s="246">
        <v>149.38</v>
      </c>
      <c r="J235" s="265">
        <v>3.03692261</v>
      </c>
      <c r="K235" s="240"/>
      <c r="L235" s="358"/>
      <c r="M235" s="360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6">
        <f t="shared" si="34"/>
        <v>163</v>
      </c>
      <c r="AR235">
        <f t="shared" si="38"/>
        <v>1337.65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3" t="s">
        <v>74</v>
      </c>
      <c r="D236" s="243" t="s">
        <v>73</v>
      </c>
      <c r="E236" s="238">
        <v>179.1</v>
      </c>
      <c r="F236" s="239">
        <v>4.2</v>
      </c>
      <c r="G236" s="257">
        <v>166.32</v>
      </c>
      <c r="H236" s="257">
        <v>0.39800000000000002</v>
      </c>
      <c r="I236" s="246">
        <v>228.56</v>
      </c>
      <c r="J236" s="264">
        <v>1.31717632</v>
      </c>
      <c r="K236" s="240"/>
      <c r="L236" s="356"/>
      <c r="M236" s="362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6">
        <f t="shared" si="34"/>
        <v>164</v>
      </c>
      <c r="AR236">
        <f t="shared" si="38"/>
        <v>1329.91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3" t="s">
        <v>75</v>
      </c>
      <c r="D237" s="243" t="s">
        <v>76</v>
      </c>
      <c r="E237" s="238">
        <v>325.56</v>
      </c>
      <c r="F237" s="239">
        <v>0.70099999999999996</v>
      </c>
      <c r="G237" s="257">
        <v>315.85000000000002</v>
      </c>
      <c r="H237" s="257">
        <v>0.114</v>
      </c>
      <c r="I237" s="257">
        <v>315</v>
      </c>
      <c r="J237" s="265">
        <v>7.2576879999999996E-2</v>
      </c>
      <c r="K237" s="240"/>
      <c r="L237" s="358"/>
      <c r="M237" s="362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6">
        <f t="shared" si="34"/>
        <v>165</v>
      </c>
      <c r="AR237">
        <f t="shared" si="38"/>
        <v>1314.27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3" t="s">
        <v>77</v>
      </c>
      <c r="D238" s="243" t="s">
        <v>76</v>
      </c>
      <c r="E238" s="238">
        <v>129.19999999999999</v>
      </c>
      <c r="F238" s="239">
        <v>0.5</v>
      </c>
      <c r="G238" s="246">
        <v>123.6</v>
      </c>
      <c r="H238" s="246">
        <v>2.9000000000000001E-2</v>
      </c>
      <c r="I238" s="257">
        <v>127.08</v>
      </c>
      <c r="J238" s="264">
        <v>0.27446083999999998</v>
      </c>
      <c r="K238" s="240"/>
      <c r="L238" s="356"/>
      <c r="M238" s="360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6">
        <f t="shared" si="34"/>
        <v>166</v>
      </c>
      <c r="AR238">
        <f t="shared" si="38"/>
        <v>1306.03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3" t="s">
        <v>78</v>
      </c>
      <c r="D239" s="243" t="s">
        <v>76</v>
      </c>
      <c r="E239" s="238">
        <v>282.77999999999997</v>
      </c>
      <c r="F239" s="239">
        <v>0.51300000000000001</v>
      </c>
      <c r="G239" s="246">
        <v>277.87</v>
      </c>
      <c r="H239" s="246">
        <v>7.3999999999999996E-2</v>
      </c>
      <c r="I239" s="246">
        <v>277.26</v>
      </c>
      <c r="J239" s="264">
        <v>5.1993600000000001E-2</v>
      </c>
      <c r="K239" s="240"/>
      <c r="L239" s="356"/>
      <c r="M239" s="360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6">
        <f t="shared" si="34"/>
        <v>167</v>
      </c>
      <c r="AR239">
        <f t="shared" si="38"/>
        <v>1296.81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3" t="s">
        <v>79</v>
      </c>
      <c r="D240" s="243" t="s">
        <v>76</v>
      </c>
      <c r="E240" s="238">
        <v>99</v>
      </c>
      <c r="F240" s="239">
        <v>2.6110000000000002</v>
      </c>
      <c r="G240" s="246">
        <v>91.8</v>
      </c>
      <c r="H240" s="246">
        <v>0.17</v>
      </c>
      <c r="I240" s="257">
        <v>98.58</v>
      </c>
      <c r="J240" s="265">
        <v>0.91032199999999996</v>
      </c>
      <c r="K240" s="240"/>
      <c r="L240" s="358"/>
      <c r="M240" s="36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6">
        <f t="shared" si="34"/>
        <v>168</v>
      </c>
      <c r="AR240">
        <f t="shared" si="38"/>
        <v>1296.3699999999999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3" t="s">
        <v>81</v>
      </c>
      <c r="D241" s="243" t="s">
        <v>76</v>
      </c>
      <c r="E241" s="238">
        <v>189.7</v>
      </c>
      <c r="F241" s="238">
        <v>7.9000000000000001E-2</v>
      </c>
      <c r="G241" s="246">
        <v>188.25</v>
      </c>
      <c r="H241" s="246">
        <v>3.2000000000000001E-2</v>
      </c>
      <c r="I241" s="257">
        <v>189.11</v>
      </c>
      <c r="J241" s="265">
        <v>6.4849400000000001E-2</v>
      </c>
      <c r="K241" s="240"/>
      <c r="L241" s="358"/>
      <c r="M241" s="360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6">
        <f t="shared" si="34"/>
        <v>169</v>
      </c>
      <c r="AR241">
        <f t="shared" si="38"/>
        <v>1291.32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3" t="s">
        <v>83</v>
      </c>
      <c r="D242" s="243" t="s">
        <v>76</v>
      </c>
      <c r="E242" s="238">
        <v>171.19</v>
      </c>
      <c r="F242" s="239">
        <v>9.6879999999999994E-2</v>
      </c>
      <c r="G242" s="246">
        <v>169.34</v>
      </c>
      <c r="H242" s="247">
        <v>5.1999999999999998E-2</v>
      </c>
      <c r="I242" s="257">
        <v>170.25</v>
      </c>
      <c r="J242" s="265">
        <v>7.4112999999999998E-2</v>
      </c>
      <c r="K242" s="240"/>
      <c r="L242" s="358"/>
      <c r="M242" s="360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6">
        <f t="shared" si="34"/>
        <v>170</v>
      </c>
      <c r="AR242">
        <f t="shared" si="38"/>
        <v>1286.81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3" t="s">
        <v>85</v>
      </c>
      <c r="D243" s="243" t="s">
        <v>86</v>
      </c>
      <c r="E243" s="238">
        <v>142.6</v>
      </c>
      <c r="F243" s="239">
        <v>9.157</v>
      </c>
      <c r="G243" s="246">
        <v>139.43</v>
      </c>
      <c r="H243" s="246">
        <v>1.7649999999999999</v>
      </c>
      <c r="I243" s="246">
        <v>152.07</v>
      </c>
      <c r="J243" s="269">
        <v>6.4772279299999997</v>
      </c>
      <c r="K243" s="240"/>
      <c r="L243" s="363"/>
      <c r="M243" s="360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6">
        <f t="shared" si="34"/>
        <v>171</v>
      </c>
      <c r="AR243">
        <f t="shared" si="38"/>
        <v>1279.3800000000001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3" t="s">
        <v>88</v>
      </c>
      <c r="D244" s="243" t="s">
        <v>86</v>
      </c>
      <c r="E244" s="238">
        <v>239.5</v>
      </c>
      <c r="F244" s="239">
        <v>2.6720000000000002</v>
      </c>
      <c r="G244" s="246">
        <v>234.45</v>
      </c>
      <c r="H244" s="247">
        <v>0.44600000000000001</v>
      </c>
      <c r="I244" s="246">
        <v>238.2</v>
      </c>
      <c r="J244" s="269">
        <v>1.972</v>
      </c>
      <c r="K244" s="240"/>
      <c r="L244" s="363"/>
      <c r="M244" s="360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6">
        <f t="shared" si="34"/>
        <v>172</v>
      </c>
      <c r="AR244">
        <f t="shared" si="38"/>
        <v>1271.1099999999999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3" t="s">
        <v>90</v>
      </c>
      <c r="D245" s="243" t="s">
        <v>91</v>
      </c>
      <c r="E245" s="238">
        <v>120.5</v>
      </c>
      <c r="F245" s="239">
        <v>3.677</v>
      </c>
      <c r="G245" s="246">
        <v>118.55</v>
      </c>
      <c r="H245" s="246">
        <v>0.59499999999999997</v>
      </c>
      <c r="I245" s="246">
        <v>120.6</v>
      </c>
      <c r="J245" s="264">
        <v>3.8680620000000001</v>
      </c>
      <c r="K245" s="240"/>
      <c r="L245" s="356"/>
      <c r="M245" s="360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6">
        <f t="shared" si="34"/>
        <v>173</v>
      </c>
      <c r="AR245">
        <f t="shared" si="38"/>
        <v>1267.23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3" t="s">
        <v>93</v>
      </c>
      <c r="D246" s="243" t="s">
        <v>94</v>
      </c>
      <c r="E246" s="238">
        <v>110.56</v>
      </c>
      <c r="F246" s="239">
        <v>2.75</v>
      </c>
      <c r="G246" s="246">
        <v>107.16</v>
      </c>
      <c r="H246" s="246">
        <v>0.311</v>
      </c>
      <c r="I246" s="246">
        <v>110.1</v>
      </c>
      <c r="J246" s="264">
        <v>1.8772318800000001</v>
      </c>
      <c r="K246" s="240"/>
      <c r="L246" s="356"/>
      <c r="M246" s="364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6">
        <f t="shared" si="34"/>
        <v>174</v>
      </c>
      <c r="AR246">
        <f t="shared" si="38"/>
        <v>1260.2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3" t="s">
        <v>95</v>
      </c>
      <c r="D247" s="243" t="s">
        <v>96</v>
      </c>
      <c r="E247" s="238">
        <v>72</v>
      </c>
      <c r="F247" s="239">
        <v>38.036000000000001</v>
      </c>
      <c r="G247" s="246">
        <v>48.7</v>
      </c>
      <c r="H247" s="247">
        <v>2.5659999999999998</v>
      </c>
      <c r="I247" s="246">
        <v>69.569999999999993</v>
      </c>
      <c r="J247" s="269">
        <v>32.283000000000001</v>
      </c>
      <c r="K247" s="240" t="s">
        <v>116</v>
      </c>
      <c r="L247" s="363"/>
      <c r="M247" s="362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6">
        <f t="shared" si="34"/>
        <v>175</v>
      </c>
      <c r="AR247">
        <f t="shared" si="38"/>
        <v>1253.3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3" t="s">
        <v>97</v>
      </c>
      <c r="D248" s="243" t="s">
        <v>96</v>
      </c>
      <c r="E248" s="238">
        <v>185</v>
      </c>
      <c r="F248" s="239">
        <v>388.72199999999998</v>
      </c>
      <c r="G248" s="246">
        <v>167</v>
      </c>
      <c r="H248" s="247">
        <v>217.202</v>
      </c>
      <c r="I248" s="246">
        <v>175.66</v>
      </c>
      <c r="J248" s="365">
        <v>296.21100000000001</v>
      </c>
      <c r="K248" s="240"/>
      <c r="L248" s="363"/>
      <c r="M248" s="360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6">
        <f t="shared" si="34"/>
        <v>176</v>
      </c>
      <c r="AR248">
        <f t="shared" si="38"/>
        <v>1250.82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3" t="s">
        <v>99</v>
      </c>
      <c r="D249" s="243" t="s">
        <v>100</v>
      </c>
      <c r="E249" s="238">
        <v>231</v>
      </c>
      <c r="F249" s="239">
        <v>30.48</v>
      </c>
      <c r="G249" s="246">
        <v>228.11</v>
      </c>
      <c r="H249" s="247">
        <v>5.93</v>
      </c>
      <c r="I249" s="246">
        <v>230.06</v>
      </c>
      <c r="J249" s="269">
        <v>12.632</v>
      </c>
      <c r="K249" s="240"/>
      <c r="L249" s="363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6">
        <f t="shared" si="34"/>
        <v>177</v>
      </c>
      <c r="AR249">
        <f t="shared" si="38"/>
        <v>1235.95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7" t="s">
        <v>108</v>
      </c>
      <c r="D250" s="237" t="s">
        <v>39</v>
      </c>
      <c r="E250" s="244">
        <v>149.30000000000001</v>
      </c>
      <c r="F250" s="245">
        <v>17.670000000000002</v>
      </c>
      <c r="G250" s="244">
        <v>149.30000000000001</v>
      </c>
      <c r="H250" s="245">
        <v>17.670000000000002</v>
      </c>
      <c r="I250" s="244">
        <v>149.321</v>
      </c>
      <c r="J250" s="272">
        <v>10.94</v>
      </c>
      <c r="K250" s="240"/>
      <c r="L250" s="366"/>
      <c r="M250" s="362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6">
        <f t="shared" si="34"/>
        <v>178</v>
      </c>
      <c r="AR250">
        <f t="shared" si="38"/>
        <v>1231.04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3" t="s">
        <v>110</v>
      </c>
      <c r="D251" s="243" t="s">
        <v>53</v>
      </c>
      <c r="E251" s="238">
        <v>39</v>
      </c>
      <c r="F251" s="239">
        <v>0.47399999999999998</v>
      </c>
      <c r="G251" s="238">
        <v>39</v>
      </c>
      <c r="H251" s="239">
        <v>0.47</v>
      </c>
      <c r="I251" s="320">
        <v>38.4</v>
      </c>
      <c r="J251" s="264">
        <v>0.40799999999999997</v>
      </c>
      <c r="K251" s="240"/>
      <c r="L251" s="367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6">
        <f t="shared" si="34"/>
        <v>179</v>
      </c>
      <c r="AR251">
        <f t="shared" si="38"/>
        <v>1223.48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3">
        <v>41</v>
      </c>
      <c r="C252" s="276" t="s">
        <v>112</v>
      </c>
      <c r="D252" s="276" t="s">
        <v>53</v>
      </c>
      <c r="E252" s="277">
        <v>70</v>
      </c>
      <c r="F252" s="278">
        <v>0.81699999999999995</v>
      </c>
      <c r="G252" s="277">
        <v>70</v>
      </c>
      <c r="H252" s="278">
        <v>0.82</v>
      </c>
      <c r="I252" s="309">
        <v>69.05</v>
      </c>
      <c r="J252" s="264">
        <v>0.58899999999999997</v>
      </c>
      <c r="K252" s="318"/>
      <c r="L252" s="368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6">
        <f t="shared" si="34"/>
        <v>180</v>
      </c>
      <c r="AR252">
        <f t="shared" si="38"/>
        <v>1218.77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80"/>
      <c r="C253" s="235" t="s">
        <v>114</v>
      </c>
      <c r="D253" s="235"/>
      <c r="E253" s="280"/>
      <c r="F253" s="281">
        <f>SUM(F212:F252)</f>
        <v>1813.882478</v>
      </c>
      <c r="G253" s="280"/>
      <c r="H253" s="281">
        <f>SUM(H215:H252)</f>
        <v>631.01600000000008</v>
      </c>
      <c r="I253" s="280"/>
      <c r="J253" s="282">
        <f>SUM(J212:J252)</f>
        <v>1149.1083131023393</v>
      </c>
      <c r="K253" s="369"/>
      <c r="L253" s="290"/>
      <c r="M253" s="362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6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8" t="s">
        <v>116</v>
      </c>
      <c r="C254" s="217" t="s">
        <v>117</v>
      </c>
      <c r="D254" s="217"/>
      <c r="E254" s="284"/>
      <c r="F254" s="285"/>
      <c r="G254" s="286"/>
      <c r="H254" s="287">
        <v>1</v>
      </c>
      <c r="I254" s="284"/>
      <c r="J254" s="288">
        <f>IFERROR(+J253/H253,0)</f>
        <v>1.8210446535465648</v>
      </c>
      <c r="K254" s="289"/>
      <c r="L254" s="290"/>
      <c r="M254" s="362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6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7"/>
      <c r="C255" s="291" t="s">
        <v>118</v>
      </c>
      <c r="D255" s="292"/>
      <c r="E255" s="293">
        <v>1736.79</v>
      </c>
      <c r="F255" s="294">
        <v>1</v>
      </c>
      <c r="G255" s="295" t="s">
        <v>116</v>
      </c>
      <c r="H255" s="294">
        <f>+H253/F253*100%</f>
        <v>0.34788141329628086</v>
      </c>
      <c r="I255" s="296"/>
      <c r="J255" s="297">
        <f>+J253/F253</f>
        <v>0.63350758775141514</v>
      </c>
      <c r="K255" s="298"/>
      <c r="L255" s="290"/>
      <c r="M255" s="362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6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7"/>
      <c r="C256" s="291" t="s">
        <v>119</v>
      </c>
      <c r="D256" s="292"/>
      <c r="E256" s="299">
        <f>F253-E255</f>
        <v>77.092478000000028</v>
      </c>
      <c r="F256" s="300"/>
      <c r="G256" s="209"/>
      <c r="H256" s="300"/>
      <c r="I256" s="104"/>
      <c r="J256" s="300"/>
      <c r="K256" s="301"/>
      <c r="L256" s="301"/>
      <c r="M256" s="360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6">
        <f>AQ252+1</f>
        <v>181</v>
      </c>
      <c r="AR256">
        <f>IF(AH35="tad","tad",AH35)</f>
        <v>1211.83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2"/>
      <c r="D257" s="212"/>
      <c r="E257" s="212"/>
      <c r="F257" s="213">
        <v>8</v>
      </c>
      <c r="G257" s="31" t="s">
        <v>19</v>
      </c>
      <c r="H257" s="30">
        <v>2020</v>
      </c>
      <c r="I257" s="212"/>
      <c r="J257" s="212"/>
      <c r="K257" s="214"/>
      <c r="L257" s="215"/>
      <c r="M257" s="362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6">
        <f t="shared" si="34"/>
        <v>182</v>
      </c>
      <c r="AR257">
        <f>IF(AH36="tad","tad",AH36)</f>
        <v>1219.5999999999999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6" t="s">
        <v>20</v>
      </c>
      <c r="C258" s="217" t="s">
        <v>21</v>
      </c>
      <c r="D258" s="217" t="s">
        <v>22</v>
      </c>
      <c r="E258" s="218" t="s">
        <v>23</v>
      </c>
      <c r="F258" s="219"/>
      <c r="G258" s="218" t="s">
        <v>24</v>
      </c>
      <c r="H258" s="219"/>
      <c r="I258" s="218" t="s">
        <v>25</v>
      </c>
      <c r="J258" s="219"/>
      <c r="K258" s="220" t="s">
        <v>122</v>
      </c>
      <c r="L258" s="2"/>
      <c r="M258" s="360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6">
        <f t="shared" si="34"/>
        <v>183</v>
      </c>
      <c r="AR258">
        <f t="shared" ref="AR258:AR288" si="39">IF(AI7="tad","tad",AI7)</f>
        <v>1197.8800000000001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1"/>
      <c r="C259" s="222"/>
      <c r="D259" s="222"/>
      <c r="E259" s="223" t="s">
        <v>28</v>
      </c>
      <c r="F259" s="223" t="s">
        <v>29</v>
      </c>
      <c r="G259" s="224" t="s">
        <v>28</v>
      </c>
      <c r="H259" s="223" t="s">
        <v>29</v>
      </c>
      <c r="I259" s="224" t="s">
        <v>28</v>
      </c>
      <c r="J259" s="223" t="s">
        <v>29</v>
      </c>
      <c r="K259" s="225"/>
      <c r="L259" s="2"/>
      <c r="M259" s="360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6">
        <f t="shared" si="34"/>
        <v>184</v>
      </c>
      <c r="AR259">
        <f t="shared" si="39"/>
        <v>1188.24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6"/>
      <c r="C260" s="227"/>
      <c r="D260" s="227"/>
      <c r="E260" s="228" t="s">
        <v>30</v>
      </c>
      <c r="F260" s="228" t="s">
        <v>123</v>
      </c>
      <c r="G260" s="229" t="s">
        <v>30</v>
      </c>
      <c r="H260" s="228" t="s">
        <v>123</v>
      </c>
      <c r="I260" s="229" t="s">
        <v>30</v>
      </c>
      <c r="J260" s="228" t="s">
        <v>123</v>
      </c>
      <c r="K260" s="230"/>
      <c r="L260" s="2"/>
      <c r="M260" s="362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6">
        <f t="shared" ref="AQ260:AQ323" si="40">AQ259+1</f>
        <v>185</v>
      </c>
      <c r="AR260">
        <f t="shared" si="39"/>
        <v>1184.31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80">
        <v>1</v>
      </c>
      <c r="C261" s="235">
        <v>2</v>
      </c>
      <c r="D261" s="235">
        <v>3</v>
      </c>
      <c r="E261" s="235">
        <v>4</v>
      </c>
      <c r="F261" s="235">
        <v>5</v>
      </c>
      <c r="G261" s="235">
        <v>6</v>
      </c>
      <c r="H261" s="235">
        <v>7</v>
      </c>
      <c r="I261" s="235">
        <v>8</v>
      </c>
      <c r="J261" s="235">
        <v>9</v>
      </c>
      <c r="K261" s="236">
        <v>10</v>
      </c>
      <c r="L261" s="2"/>
      <c r="M261" s="362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6">
        <f t="shared" si="40"/>
        <v>186</v>
      </c>
      <c r="AR261">
        <f t="shared" si="39"/>
        <v>1180.83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7" t="s">
        <v>32</v>
      </c>
      <c r="D262" s="237" t="s">
        <v>33</v>
      </c>
      <c r="E262" s="238">
        <v>55.77</v>
      </c>
      <c r="F262" s="239">
        <v>31.144597999999998</v>
      </c>
      <c r="G262" s="240">
        <v>53.24</v>
      </c>
      <c r="H262" s="240">
        <v>18.036000000000001</v>
      </c>
      <c r="I262" s="240">
        <v>54.75</v>
      </c>
      <c r="J262" s="370">
        <v>25.421154999999999</v>
      </c>
      <c r="K262" s="371" t="s">
        <v>132</v>
      </c>
      <c r="L262" s="326"/>
      <c r="M262" s="37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6">
        <f t="shared" si="40"/>
        <v>187</v>
      </c>
      <c r="AR262">
        <f t="shared" si="39"/>
        <v>1172.69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3" t="s">
        <v>34</v>
      </c>
      <c r="D263" s="243" t="s">
        <v>33</v>
      </c>
      <c r="E263" s="244">
        <v>339.5</v>
      </c>
      <c r="F263" s="245">
        <v>7.77</v>
      </c>
      <c r="G263" s="246">
        <v>338.77</v>
      </c>
      <c r="H263" s="247">
        <v>7.157</v>
      </c>
      <c r="I263" s="246">
        <v>339.55</v>
      </c>
      <c r="J263" s="373">
        <v>7.81</v>
      </c>
      <c r="K263" s="371"/>
      <c r="L263" s="329"/>
      <c r="M263" s="37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6">
        <f t="shared" si="40"/>
        <v>188</v>
      </c>
      <c r="AR263">
        <f t="shared" si="39"/>
        <v>1197.5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3" t="s">
        <v>36</v>
      </c>
      <c r="D264" s="243" t="s">
        <v>37</v>
      </c>
      <c r="E264" s="238">
        <v>77.5</v>
      </c>
      <c r="F264" s="239">
        <v>49.02</v>
      </c>
      <c r="G264" s="246">
        <v>73.650000000000006</v>
      </c>
      <c r="H264" s="247">
        <v>27.367000000000001</v>
      </c>
      <c r="I264" s="246">
        <v>76.02</v>
      </c>
      <c r="J264" s="373">
        <v>39.915055000000002</v>
      </c>
      <c r="K264" s="371"/>
      <c r="L264" s="329"/>
      <c r="M264" s="37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6">
        <f t="shared" si="40"/>
        <v>189</v>
      </c>
      <c r="AR264">
        <f t="shared" si="39"/>
        <v>1164.33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3" t="s">
        <v>38</v>
      </c>
      <c r="D265" s="243" t="s">
        <v>39</v>
      </c>
      <c r="E265" s="238">
        <v>463.3</v>
      </c>
      <c r="F265" s="239">
        <v>49.9</v>
      </c>
      <c r="G265" s="252">
        <v>462.22</v>
      </c>
      <c r="H265" s="252">
        <v>27.992000000000001</v>
      </c>
      <c r="I265" s="239">
        <v>462.48</v>
      </c>
      <c r="J265" s="241">
        <v>37.411000000000001</v>
      </c>
      <c r="K265" s="375">
        <v>35.549999999999997</v>
      </c>
      <c r="L265" s="331"/>
      <c r="M265" s="376"/>
      <c r="N265" s="334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6">
        <f t="shared" si="40"/>
        <v>190</v>
      </c>
      <c r="AR265">
        <f t="shared" si="39"/>
        <v>1159.21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3" t="s">
        <v>41</v>
      </c>
      <c r="D266" s="243" t="s">
        <v>42</v>
      </c>
      <c r="E266" s="238">
        <v>207</v>
      </c>
      <c r="F266" s="239">
        <v>9.5030000000000001</v>
      </c>
      <c r="G266" s="246">
        <v>195.32</v>
      </c>
      <c r="H266" s="257">
        <v>1.218</v>
      </c>
      <c r="I266" s="309">
        <v>203.22</v>
      </c>
      <c r="J266" s="241">
        <v>5.5869999999999997</v>
      </c>
      <c r="K266" s="375" t="s">
        <v>132</v>
      </c>
      <c r="L266" s="377"/>
      <c r="M266" s="378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6">
        <f t="shared" si="40"/>
        <v>191</v>
      </c>
      <c r="AR266">
        <f t="shared" si="39"/>
        <v>1149.1099999999999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3" t="s">
        <v>44</v>
      </c>
      <c r="D267" s="243" t="s">
        <v>42</v>
      </c>
      <c r="E267" s="238">
        <v>320</v>
      </c>
      <c r="F267" s="239">
        <v>5.1509999999999998</v>
      </c>
      <c r="G267" s="246">
        <v>306.97000000000003</v>
      </c>
      <c r="H267" s="257">
        <v>0.65700000000000003</v>
      </c>
      <c r="I267" s="309">
        <v>314.39999999999998</v>
      </c>
      <c r="J267" s="241">
        <v>2.7</v>
      </c>
      <c r="K267" s="375" t="s">
        <v>132</v>
      </c>
      <c r="L267" s="336"/>
      <c r="M267" s="379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6">
        <f t="shared" si="40"/>
        <v>192</v>
      </c>
      <c r="AR267">
        <f t="shared" si="39"/>
        <v>1148.8499999999999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3" t="s">
        <v>45</v>
      </c>
      <c r="D268" s="243" t="s">
        <v>46</v>
      </c>
      <c r="E268" s="238">
        <v>90</v>
      </c>
      <c r="F268" s="239">
        <v>689.09100000000001</v>
      </c>
      <c r="G268" s="246">
        <v>79.7</v>
      </c>
      <c r="H268" s="246">
        <v>281.37</v>
      </c>
      <c r="I268" s="309">
        <v>82.2</v>
      </c>
      <c r="J268" s="241">
        <v>358.54324698964535</v>
      </c>
      <c r="K268" s="375"/>
      <c r="L268" s="377"/>
      <c r="M268" s="380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6">
        <f t="shared" si="40"/>
        <v>193</v>
      </c>
      <c r="AR268">
        <f t="shared" si="39"/>
        <v>1142.4100000000001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3" t="s">
        <v>48</v>
      </c>
      <c r="D269" s="243" t="s">
        <v>49</v>
      </c>
      <c r="E269" s="238">
        <v>120.5</v>
      </c>
      <c r="F269" s="239">
        <v>2.0920000000000001</v>
      </c>
      <c r="G269" s="246">
        <v>114.9</v>
      </c>
      <c r="H269" s="247">
        <v>0.22800000000000001</v>
      </c>
      <c r="I269" s="261">
        <v>115.88</v>
      </c>
      <c r="J269" s="241">
        <v>0.308</v>
      </c>
      <c r="K269" s="381" t="s">
        <v>132</v>
      </c>
      <c r="L269" s="336"/>
      <c r="M269" s="37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6">
        <f t="shared" si="40"/>
        <v>194</v>
      </c>
      <c r="AR269">
        <f t="shared" si="39"/>
        <v>1135.6500000000001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3" t="s">
        <v>51</v>
      </c>
      <c r="D270" s="243" t="s">
        <v>49</v>
      </c>
      <c r="E270" s="238">
        <v>120.8</v>
      </c>
      <c r="F270" s="239">
        <v>2.3530000000000002</v>
      </c>
      <c r="G270" s="246">
        <v>113.61</v>
      </c>
      <c r="H270" s="247">
        <v>0.35699999999999998</v>
      </c>
      <c r="I270" s="309">
        <v>116.98</v>
      </c>
      <c r="J270" s="241">
        <v>0.45100000000000001</v>
      </c>
      <c r="K270" s="381" t="s">
        <v>132</v>
      </c>
      <c r="L270" s="377"/>
      <c r="M270" s="38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6">
        <f t="shared" si="40"/>
        <v>195</v>
      </c>
      <c r="AR270">
        <f t="shared" si="39"/>
        <v>1129.03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3" t="s">
        <v>52</v>
      </c>
      <c r="D271" s="243" t="s">
        <v>53</v>
      </c>
      <c r="E271" s="238">
        <v>46.5</v>
      </c>
      <c r="F271" s="238">
        <v>4.5999999999999996</v>
      </c>
      <c r="G271" s="246">
        <v>43.1</v>
      </c>
      <c r="H271" s="246">
        <v>2.1640000000000001</v>
      </c>
      <c r="I271" s="309">
        <v>40.36</v>
      </c>
      <c r="J271" s="241">
        <v>0.64700000000000002</v>
      </c>
      <c r="K271" s="381" t="s">
        <v>132</v>
      </c>
      <c r="L271" s="377"/>
      <c r="M271" s="380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6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3" t="s">
        <v>55</v>
      </c>
      <c r="D272" s="243" t="s">
        <v>53</v>
      </c>
      <c r="E272" s="238">
        <v>51.5</v>
      </c>
      <c r="F272" s="239">
        <v>2.4159999999999999</v>
      </c>
      <c r="G272" s="246">
        <v>46.86</v>
      </c>
      <c r="H272" s="246">
        <v>0.90600000000000003</v>
      </c>
      <c r="I272" s="314">
        <v>50.81</v>
      </c>
      <c r="J272" s="241">
        <v>2.246</v>
      </c>
      <c r="K272" s="381" t="s">
        <v>132</v>
      </c>
      <c r="L272" s="377"/>
      <c r="M272" s="380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6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3" t="s">
        <v>57</v>
      </c>
      <c r="D273" s="243" t="s">
        <v>46</v>
      </c>
      <c r="E273" s="238">
        <v>81</v>
      </c>
      <c r="F273" s="239">
        <v>1.093</v>
      </c>
      <c r="G273" s="246">
        <v>73.94</v>
      </c>
      <c r="H273" s="247">
        <v>0.18</v>
      </c>
      <c r="I273" s="309">
        <v>75.19</v>
      </c>
      <c r="J273" s="241">
        <v>0.13400000000000001</v>
      </c>
      <c r="K273" s="381" t="s">
        <v>132</v>
      </c>
      <c r="L273" s="377"/>
      <c r="M273" s="380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6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3" t="s">
        <v>58</v>
      </c>
      <c r="D274" s="243" t="s">
        <v>46</v>
      </c>
      <c r="E274" s="238">
        <v>82.8</v>
      </c>
      <c r="F274" s="239">
        <v>0.42899999999999999</v>
      </c>
      <c r="G274" s="246">
        <v>80.02</v>
      </c>
      <c r="H274" s="247">
        <v>8.4000000000000005E-2</v>
      </c>
      <c r="I274" s="309">
        <v>78</v>
      </c>
      <c r="J274" s="241">
        <v>0</v>
      </c>
      <c r="K274" s="381" t="s">
        <v>132</v>
      </c>
      <c r="L274" s="377"/>
      <c r="M274" s="380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6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3" t="s">
        <v>60</v>
      </c>
      <c r="D275" s="243" t="s">
        <v>46</v>
      </c>
      <c r="E275" s="238">
        <v>69.95</v>
      </c>
      <c r="F275" s="239">
        <v>0.25</v>
      </c>
      <c r="G275" s="246">
        <v>67.95</v>
      </c>
      <c r="H275" s="246">
        <v>4.9000000000000002E-2</v>
      </c>
      <c r="I275" s="309">
        <v>61.91</v>
      </c>
      <c r="J275" s="241">
        <v>5.5E-2</v>
      </c>
      <c r="K275" s="381" t="s">
        <v>132</v>
      </c>
      <c r="L275" s="377"/>
      <c r="M275" s="380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6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3" t="s">
        <v>61</v>
      </c>
      <c r="D276" s="243" t="s">
        <v>46</v>
      </c>
      <c r="E276" s="238">
        <v>48.2</v>
      </c>
      <c r="F276" s="239">
        <v>0.38500000000000001</v>
      </c>
      <c r="G276" s="246">
        <v>44.16</v>
      </c>
      <c r="H276" s="247">
        <v>8.9999999999999993E-3</v>
      </c>
      <c r="I276" s="309">
        <v>46.03</v>
      </c>
      <c r="J276" s="241">
        <v>0.254</v>
      </c>
      <c r="K276" s="381"/>
      <c r="L276" s="377"/>
      <c r="M276" s="380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6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3" t="s">
        <v>62</v>
      </c>
      <c r="D277" s="243" t="s">
        <v>63</v>
      </c>
      <c r="E277" s="238">
        <v>136</v>
      </c>
      <c r="F277" s="239">
        <v>440</v>
      </c>
      <c r="G277" s="246">
        <v>127.3</v>
      </c>
      <c r="H277" s="246">
        <v>64.974000000000004</v>
      </c>
      <c r="I277" s="246">
        <v>134.72</v>
      </c>
      <c r="J277" s="264">
        <v>300.09792184000003</v>
      </c>
      <c r="K277" s="371" t="s">
        <v>132</v>
      </c>
      <c r="L277" s="338"/>
      <c r="M277" s="382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6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3" t="s">
        <v>65</v>
      </c>
      <c r="D278" s="243" t="s">
        <v>63</v>
      </c>
      <c r="E278" s="238">
        <v>113.5</v>
      </c>
      <c r="F278" s="239">
        <v>3.7519999999999998</v>
      </c>
      <c r="G278" s="246">
        <v>104.42</v>
      </c>
      <c r="H278" s="246">
        <v>0.54500000000000004</v>
      </c>
      <c r="I278" s="257">
        <v>108.24</v>
      </c>
      <c r="J278" s="264">
        <v>0.20611783</v>
      </c>
      <c r="K278" s="371" t="s">
        <v>132</v>
      </c>
      <c r="L278" s="338"/>
      <c r="M278" s="382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6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3" t="s">
        <v>66</v>
      </c>
      <c r="D279" s="243" t="s">
        <v>63</v>
      </c>
      <c r="E279" s="238">
        <v>225.4</v>
      </c>
      <c r="F279" s="238">
        <v>1.2</v>
      </c>
      <c r="G279" s="246">
        <v>223.12</v>
      </c>
      <c r="H279" s="246">
        <v>7.0999999999999994E-2</v>
      </c>
      <c r="I279" s="246">
        <v>199.22</v>
      </c>
      <c r="J279" s="264">
        <v>1.6473000000000002E-2</v>
      </c>
      <c r="K279" s="371" t="s">
        <v>132</v>
      </c>
      <c r="L279" s="338"/>
      <c r="M279" s="382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6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3" t="s">
        <v>67</v>
      </c>
      <c r="D280" s="243" t="s">
        <v>63</v>
      </c>
      <c r="E280" s="238">
        <v>224</v>
      </c>
      <c r="F280" s="239">
        <v>0.6</v>
      </c>
      <c r="G280" s="246">
        <v>215.98</v>
      </c>
      <c r="H280" s="246">
        <v>0.105</v>
      </c>
      <c r="I280" s="257">
        <v>220.44</v>
      </c>
      <c r="J280" s="265">
        <v>0.28760000000000002</v>
      </c>
      <c r="K280" s="371" t="s">
        <v>132</v>
      </c>
      <c r="L280" s="339"/>
      <c r="M280" s="383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6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3" t="s">
        <v>68</v>
      </c>
      <c r="D281" s="243" t="s">
        <v>63</v>
      </c>
      <c r="E281" s="238">
        <v>196</v>
      </c>
      <c r="F281" s="239">
        <v>1.5820000000000001</v>
      </c>
      <c r="G281" s="246">
        <v>189.04</v>
      </c>
      <c r="H281" s="246">
        <v>0.41899999999999998</v>
      </c>
      <c r="I281" s="257">
        <v>191.88</v>
      </c>
      <c r="J281" s="264">
        <v>8.8635599999999995E-2</v>
      </c>
      <c r="K281" s="371" t="s">
        <v>132</v>
      </c>
      <c r="L281" s="338"/>
      <c r="M281" s="382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6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3" t="s">
        <v>69</v>
      </c>
      <c r="D282" s="243" t="s">
        <v>63</v>
      </c>
      <c r="E282" s="238">
        <v>174</v>
      </c>
      <c r="F282" s="239">
        <v>0.47899999999999998</v>
      </c>
      <c r="G282" s="246">
        <v>172.38</v>
      </c>
      <c r="H282" s="246">
        <v>7.3999999999999996E-2</v>
      </c>
      <c r="I282" s="257">
        <v>168.5</v>
      </c>
      <c r="J282" s="264">
        <v>0.58460000000000001</v>
      </c>
      <c r="K282" s="371" t="s">
        <v>132</v>
      </c>
      <c r="L282" s="338"/>
      <c r="M282" s="3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6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7" t="s">
        <v>70</v>
      </c>
      <c r="D283" s="237" t="s">
        <v>63</v>
      </c>
      <c r="E283" s="244">
        <v>229.1</v>
      </c>
      <c r="F283" s="245">
        <v>0.79200000000000004</v>
      </c>
      <c r="G283" s="240">
        <v>222.84</v>
      </c>
      <c r="H283" s="240">
        <v>0.28000000000000003</v>
      </c>
      <c r="I283" s="267">
        <v>222.74</v>
      </c>
      <c r="J283" s="268">
        <v>0.27201399999999998</v>
      </c>
      <c r="K283" s="371" t="s">
        <v>132</v>
      </c>
      <c r="L283" s="339"/>
      <c r="M283" s="3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6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3" t="s">
        <v>71</v>
      </c>
      <c r="D284" s="243" t="s">
        <v>63</v>
      </c>
      <c r="E284" s="238">
        <v>249</v>
      </c>
      <c r="F284" s="239">
        <v>2.1240000000000001</v>
      </c>
      <c r="G284" s="246">
        <v>239.52</v>
      </c>
      <c r="H284" s="246">
        <v>0.187</v>
      </c>
      <c r="I284" s="257">
        <v>238.1</v>
      </c>
      <c r="J284" s="265">
        <v>8.1584000000000004E-2</v>
      </c>
      <c r="K284" s="371" t="s">
        <v>132</v>
      </c>
      <c r="L284" s="339"/>
      <c r="M284" s="383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6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3" t="s">
        <v>72</v>
      </c>
      <c r="D285" s="243" t="s">
        <v>73</v>
      </c>
      <c r="E285" s="238">
        <v>164.75</v>
      </c>
      <c r="F285" s="238">
        <v>5</v>
      </c>
      <c r="G285" s="246">
        <v>154.43</v>
      </c>
      <c r="H285" s="246">
        <v>0.503</v>
      </c>
      <c r="I285" s="246">
        <v>149.43</v>
      </c>
      <c r="J285" s="265">
        <v>3.0956161099999999</v>
      </c>
      <c r="K285" s="371" t="s">
        <v>132</v>
      </c>
      <c r="L285" s="339"/>
      <c r="M285" s="383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6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3" t="s">
        <v>74</v>
      </c>
      <c r="D286" s="243" t="s">
        <v>73</v>
      </c>
      <c r="E286" s="238">
        <v>179.1</v>
      </c>
      <c r="F286" s="239">
        <v>4.2</v>
      </c>
      <c r="G286" s="257">
        <v>166.32</v>
      </c>
      <c r="H286" s="257">
        <v>0.39800000000000002</v>
      </c>
      <c r="I286" s="246">
        <v>228.7</v>
      </c>
      <c r="J286" s="264">
        <v>1.3671339</v>
      </c>
      <c r="K286" s="371" t="s">
        <v>132</v>
      </c>
      <c r="L286" s="338"/>
      <c r="M286" s="382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6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3" t="s">
        <v>75</v>
      </c>
      <c r="D287" s="243" t="s">
        <v>76</v>
      </c>
      <c r="E287" s="238">
        <v>325.56</v>
      </c>
      <c r="F287" s="239">
        <v>0.70099999999999996</v>
      </c>
      <c r="G287" s="257">
        <v>315.85000000000002</v>
      </c>
      <c r="H287" s="257">
        <v>0.114</v>
      </c>
      <c r="I287" s="257">
        <v>315.2</v>
      </c>
      <c r="J287" s="265">
        <v>7.8276200000000004E-2</v>
      </c>
      <c r="K287" s="371" t="s">
        <v>132</v>
      </c>
      <c r="L287" s="339"/>
      <c r="M287" s="383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6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3" t="s">
        <v>77</v>
      </c>
      <c r="D288" s="243" t="s">
        <v>76</v>
      </c>
      <c r="E288" s="238">
        <v>129.19999999999999</v>
      </c>
      <c r="F288" s="239">
        <v>0.5</v>
      </c>
      <c r="G288" s="246">
        <v>123.6</v>
      </c>
      <c r="H288" s="246">
        <v>2.9000000000000001E-2</v>
      </c>
      <c r="I288" s="257">
        <v>127.08</v>
      </c>
      <c r="J288" s="264">
        <v>0.27446083999999998</v>
      </c>
      <c r="K288" s="371" t="s">
        <v>132</v>
      </c>
      <c r="L288" s="338"/>
      <c r="M288" s="382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6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3" t="s">
        <v>78</v>
      </c>
      <c r="D289" s="243" t="s">
        <v>76</v>
      </c>
      <c r="E289" s="238">
        <v>282.77999999999997</v>
      </c>
      <c r="F289" s="239">
        <v>0.51300000000000001</v>
      </c>
      <c r="G289" s="246">
        <v>277.87</v>
      </c>
      <c r="H289" s="246">
        <v>7.3999999999999996E-2</v>
      </c>
      <c r="I289" s="246">
        <v>278.27</v>
      </c>
      <c r="J289" s="264">
        <v>9.3492000000000006E-2</v>
      </c>
      <c r="K289" s="371" t="s">
        <v>132</v>
      </c>
      <c r="L289" s="338"/>
      <c r="M289" s="382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6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3" t="s">
        <v>79</v>
      </c>
      <c r="D290" s="243" t="s">
        <v>76</v>
      </c>
      <c r="E290" s="238">
        <v>99</v>
      </c>
      <c r="F290" s="239">
        <v>2.6110000000000002</v>
      </c>
      <c r="G290" s="246">
        <v>91.8</v>
      </c>
      <c r="H290" s="246">
        <v>0.17</v>
      </c>
      <c r="I290" s="257">
        <v>98.6</v>
      </c>
      <c r="J290" s="265">
        <v>0.914542458</v>
      </c>
      <c r="K290" s="371" t="s">
        <v>132</v>
      </c>
      <c r="L290" s="339"/>
      <c r="M290" s="383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6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3" t="s">
        <v>81</v>
      </c>
      <c r="D291" s="243" t="s">
        <v>76</v>
      </c>
      <c r="E291" s="238">
        <v>189.7</v>
      </c>
      <c r="F291" s="238">
        <v>7.9000000000000001E-2</v>
      </c>
      <c r="G291" s="246">
        <v>188.25</v>
      </c>
      <c r="H291" s="246">
        <v>3.2000000000000001E-2</v>
      </c>
      <c r="I291" s="257">
        <v>189.11</v>
      </c>
      <c r="J291" s="265">
        <v>6.4849400000000001E-2</v>
      </c>
      <c r="K291" s="371" t="s">
        <v>132</v>
      </c>
      <c r="L291" s="339"/>
      <c r="M291" s="383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6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3" t="s">
        <v>83</v>
      </c>
      <c r="D292" s="243" t="s">
        <v>76</v>
      </c>
      <c r="E292" s="238">
        <v>171.19</v>
      </c>
      <c r="F292" s="239">
        <v>9.6879999999999994E-2</v>
      </c>
      <c r="G292" s="246">
        <v>169.34</v>
      </c>
      <c r="H292" s="247">
        <v>5.1999999999999998E-2</v>
      </c>
      <c r="I292" s="257">
        <v>170.33</v>
      </c>
      <c r="J292" s="265">
        <v>7.6050999999999994E-2</v>
      </c>
      <c r="K292" s="371" t="s">
        <v>132</v>
      </c>
      <c r="L292" s="339"/>
      <c r="M292" s="383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6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3" t="s">
        <v>85</v>
      </c>
      <c r="D293" s="243" t="s">
        <v>86</v>
      </c>
      <c r="E293" s="238">
        <v>142.6</v>
      </c>
      <c r="F293" s="239">
        <v>9.157</v>
      </c>
      <c r="G293" s="246">
        <v>139.43</v>
      </c>
      <c r="H293" s="246">
        <v>1.7649999999999999</v>
      </c>
      <c r="I293" s="246">
        <v>152.07</v>
      </c>
      <c r="J293" s="269">
        <v>6.4772279299999997</v>
      </c>
      <c r="K293" s="371" t="s">
        <v>132</v>
      </c>
      <c r="L293" s="340"/>
      <c r="M293" s="384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6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3" t="s">
        <v>88</v>
      </c>
      <c r="D294" s="243" t="s">
        <v>86</v>
      </c>
      <c r="E294" s="238">
        <v>239.5</v>
      </c>
      <c r="F294" s="239">
        <v>2.6720000000000002</v>
      </c>
      <c r="G294" s="246">
        <v>234.45</v>
      </c>
      <c r="H294" s="247">
        <v>0.44600000000000001</v>
      </c>
      <c r="I294" s="246">
        <v>238.2</v>
      </c>
      <c r="J294" s="269">
        <v>1.972</v>
      </c>
      <c r="K294" s="371" t="s">
        <v>132</v>
      </c>
      <c r="L294" s="340"/>
      <c r="M294" s="38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6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3" t="s">
        <v>90</v>
      </c>
      <c r="D295" s="243" t="s">
        <v>91</v>
      </c>
      <c r="E295" s="238">
        <v>120.5</v>
      </c>
      <c r="F295" s="239">
        <v>3.677</v>
      </c>
      <c r="G295" s="246">
        <v>118.55</v>
      </c>
      <c r="H295" s="246">
        <v>0.59499999999999997</v>
      </c>
      <c r="I295" s="246">
        <v>120.6</v>
      </c>
      <c r="J295" s="264">
        <v>3.8680620000000001</v>
      </c>
      <c r="K295" s="371" t="s">
        <v>132</v>
      </c>
      <c r="L295" s="338"/>
      <c r="M295" s="382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6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3" t="s">
        <v>93</v>
      </c>
      <c r="D296" s="243" t="s">
        <v>94</v>
      </c>
      <c r="E296" s="238">
        <v>110.56</v>
      </c>
      <c r="F296" s="239">
        <v>2.75</v>
      </c>
      <c r="G296" s="246">
        <v>107.16</v>
      </c>
      <c r="H296" s="246">
        <v>0.311</v>
      </c>
      <c r="I296" s="246">
        <v>110.14</v>
      </c>
      <c r="J296" s="264">
        <v>1.9531247599999999</v>
      </c>
      <c r="K296" s="371" t="s">
        <v>132</v>
      </c>
      <c r="L296" s="338"/>
      <c r="M296" s="382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6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3" t="s">
        <v>95</v>
      </c>
      <c r="D297" s="243" t="s">
        <v>96</v>
      </c>
      <c r="E297" s="238">
        <v>72</v>
      </c>
      <c r="F297" s="239">
        <v>38.036000000000001</v>
      </c>
      <c r="G297" s="246">
        <v>54.7</v>
      </c>
      <c r="H297" s="247">
        <v>4.0830000000000002</v>
      </c>
      <c r="I297" s="246">
        <v>69.7</v>
      </c>
      <c r="J297" s="269">
        <v>32.578000000000003</v>
      </c>
      <c r="K297" s="371"/>
      <c r="L297" s="340"/>
      <c r="M297" s="385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6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3" t="s">
        <v>97</v>
      </c>
      <c r="D298" s="243" t="s">
        <v>96</v>
      </c>
      <c r="E298" s="238">
        <v>185</v>
      </c>
      <c r="F298" s="239">
        <v>388.72199999999998</v>
      </c>
      <c r="G298" s="246">
        <v>167</v>
      </c>
      <c r="H298" s="247">
        <v>217.202</v>
      </c>
      <c r="I298" s="246">
        <v>175.84</v>
      </c>
      <c r="J298" s="365">
        <v>297.89</v>
      </c>
      <c r="K298" s="371" t="s">
        <v>132</v>
      </c>
      <c r="L298" s="340"/>
      <c r="M298" s="385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6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3" t="s">
        <v>99</v>
      </c>
      <c r="D299" s="243" t="s">
        <v>100</v>
      </c>
      <c r="E299" s="238">
        <v>231</v>
      </c>
      <c r="F299" s="239">
        <v>30.48</v>
      </c>
      <c r="G299" s="246">
        <v>228.1</v>
      </c>
      <c r="H299" s="247">
        <v>5.9</v>
      </c>
      <c r="I299" s="246">
        <v>230.18</v>
      </c>
      <c r="J299" s="269">
        <v>13.427</v>
      </c>
      <c r="K299" s="371" t="s">
        <v>132</v>
      </c>
      <c r="L299" s="340"/>
      <c r="M299" s="385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6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7" t="s">
        <v>108</v>
      </c>
      <c r="D300" s="237" t="s">
        <v>39</v>
      </c>
      <c r="E300" s="244">
        <v>149.30000000000001</v>
      </c>
      <c r="F300" s="245">
        <v>17.670000000000002</v>
      </c>
      <c r="G300" s="244">
        <v>149.30000000000001</v>
      </c>
      <c r="H300" s="245">
        <v>17.670000000000002</v>
      </c>
      <c r="I300" s="244">
        <v>149.34100000000001</v>
      </c>
      <c r="J300" s="272">
        <v>10.96</v>
      </c>
      <c r="K300" s="386" t="s">
        <v>109</v>
      </c>
      <c r="L300" s="387"/>
      <c r="M300" s="38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6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3" t="s">
        <v>110</v>
      </c>
      <c r="D301" s="243" t="s">
        <v>53</v>
      </c>
      <c r="E301" s="238">
        <v>39</v>
      </c>
      <c r="F301" s="239">
        <v>0.47399999999999998</v>
      </c>
      <c r="G301" s="238">
        <v>39</v>
      </c>
      <c r="H301" s="239">
        <v>0.47</v>
      </c>
      <c r="I301" s="320">
        <v>38.4</v>
      </c>
      <c r="J301" s="264">
        <v>0.40799999999999997</v>
      </c>
      <c r="K301" s="273" t="s">
        <v>98</v>
      </c>
      <c r="L301" s="341"/>
      <c r="M301" s="38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6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3">
        <v>41</v>
      </c>
      <c r="C302" s="276" t="s">
        <v>112</v>
      </c>
      <c r="D302" s="276" t="s">
        <v>53</v>
      </c>
      <c r="E302" s="277">
        <v>70</v>
      </c>
      <c r="F302" s="278">
        <v>0.81699999999999995</v>
      </c>
      <c r="G302" s="277">
        <v>70</v>
      </c>
      <c r="H302" s="278">
        <v>0.82</v>
      </c>
      <c r="I302" s="309">
        <v>69.099999999999994</v>
      </c>
      <c r="J302" s="264">
        <v>0.59599999999999997</v>
      </c>
      <c r="K302" s="279"/>
      <c r="L302" s="341"/>
      <c r="M302" s="38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6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80"/>
      <c r="C303" s="235" t="s">
        <v>114</v>
      </c>
      <c r="D303" s="235"/>
      <c r="E303" s="280"/>
      <c r="F303" s="281">
        <f>SUM(F262:F302)</f>
        <v>1813.882478</v>
      </c>
      <c r="G303" s="280"/>
      <c r="H303" s="281">
        <f>SUM(H265:H302)</f>
        <v>632.50300000000016</v>
      </c>
      <c r="I303" s="280"/>
      <c r="J303" s="282">
        <f>SUM(J262:J302)</f>
        <v>1159.2112398576453</v>
      </c>
      <c r="K303" s="389"/>
      <c r="L303" s="390"/>
      <c r="M303" s="211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6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8" t="s">
        <v>116</v>
      </c>
      <c r="C304" s="217" t="s">
        <v>117</v>
      </c>
      <c r="D304" s="217"/>
      <c r="E304" s="284"/>
      <c r="F304" s="285"/>
      <c r="G304" s="286"/>
      <c r="H304" s="287">
        <v>1</v>
      </c>
      <c r="I304" s="284"/>
      <c r="J304" s="288">
        <f>IFERROR(+J303/H303,0)</f>
        <v>1.8327363504325593</v>
      </c>
      <c r="K304" s="391"/>
      <c r="L304" s="290"/>
      <c r="M304" s="211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6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7"/>
      <c r="C305" s="291" t="s">
        <v>118</v>
      </c>
      <c r="D305" s="292"/>
      <c r="E305" s="293">
        <v>1736.79</v>
      </c>
      <c r="F305" s="294">
        <v>1</v>
      </c>
      <c r="G305" s="295" t="s">
        <v>116</v>
      </c>
      <c r="H305" s="294">
        <f>+H303/F303*100%</f>
        <v>0.3487012017985876</v>
      </c>
      <c r="I305" s="296"/>
      <c r="J305" s="297">
        <f>+J303/F303</f>
        <v>0.63907736797579084</v>
      </c>
      <c r="K305" s="391"/>
      <c r="L305" s="290"/>
      <c r="M305" s="211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6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7"/>
      <c r="C306" s="291" t="s">
        <v>119</v>
      </c>
      <c r="D306" s="292"/>
      <c r="E306" s="299">
        <f>F303-E305</f>
        <v>77.092478000000028</v>
      </c>
      <c r="F306" s="300"/>
      <c r="G306" s="209"/>
      <c r="H306" s="300"/>
      <c r="I306" s="104"/>
      <c r="J306" s="300"/>
      <c r="K306" s="301"/>
      <c r="L306" s="301"/>
      <c r="M306" s="211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6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2"/>
      <c r="D307" s="212"/>
      <c r="E307" s="212"/>
      <c r="F307" s="213">
        <v>7</v>
      </c>
      <c r="G307" s="31" t="s">
        <v>134</v>
      </c>
      <c r="H307" s="30">
        <v>2020</v>
      </c>
      <c r="I307" s="212"/>
      <c r="J307" s="212"/>
      <c r="K307" s="214"/>
      <c r="L307" s="215"/>
      <c r="M307" s="211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6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6" t="s">
        <v>20</v>
      </c>
      <c r="C308" s="217" t="s">
        <v>21</v>
      </c>
      <c r="D308" s="217" t="s">
        <v>22</v>
      </c>
      <c r="E308" s="218" t="s">
        <v>23</v>
      </c>
      <c r="F308" s="219"/>
      <c r="G308" s="392" t="s">
        <v>24</v>
      </c>
      <c r="H308" s="393"/>
      <c r="I308" s="218" t="s">
        <v>25</v>
      </c>
      <c r="J308" s="219"/>
      <c r="K308" s="220" t="s">
        <v>122</v>
      </c>
      <c r="L308" s="2"/>
      <c r="M308" s="211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6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1"/>
      <c r="C309" s="222"/>
      <c r="D309" s="222"/>
      <c r="E309" s="223" t="s">
        <v>28</v>
      </c>
      <c r="F309" s="223" t="s">
        <v>29</v>
      </c>
      <c r="G309" s="224" t="s">
        <v>28</v>
      </c>
      <c r="H309" s="223" t="s">
        <v>29</v>
      </c>
      <c r="I309" s="224" t="s">
        <v>28</v>
      </c>
      <c r="J309" s="223" t="s">
        <v>29</v>
      </c>
      <c r="K309" s="225"/>
      <c r="L309" s="2"/>
      <c r="M309" s="211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6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6"/>
      <c r="C310" s="227"/>
      <c r="D310" s="227"/>
      <c r="E310" s="228" t="s">
        <v>30</v>
      </c>
      <c r="F310" s="228" t="s">
        <v>123</v>
      </c>
      <c r="G310" s="229" t="s">
        <v>30</v>
      </c>
      <c r="H310" s="228" t="s">
        <v>123</v>
      </c>
      <c r="I310" s="229" t="s">
        <v>135</v>
      </c>
      <c r="J310" s="228" t="s">
        <v>123</v>
      </c>
      <c r="K310" s="230"/>
      <c r="L310" s="2"/>
      <c r="M310" s="211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6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80">
        <v>1</v>
      </c>
      <c r="C311" s="235">
        <v>2</v>
      </c>
      <c r="D311" s="235">
        <v>3</v>
      </c>
      <c r="E311" s="235">
        <v>4</v>
      </c>
      <c r="F311" s="235">
        <v>5</v>
      </c>
      <c r="G311" s="235">
        <v>6</v>
      </c>
      <c r="H311" s="235">
        <v>7</v>
      </c>
      <c r="I311" s="235">
        <v>8</v>
      </c>
      <c r="J311" s="235">
        <v>9</v>
      </c>
      <c r="K311" s="236">
        <v>10</v>
      </c>
      <c r="L311" s="2"/>
      <c r="M311" s="2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6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7" t="s">
        <v>32</v>
      </c>
      <c r="D312" s="237" t="s">
        <v>33</v>
      </c>
      <c r="E312" s="238">
        <v>55.77</v>
      </c>
      <c r="F312" s="239">
        <v>31.144597999999998</v>
      </c>
      <c r="G312" s="240">
        <v>47.95</v>
      </c>
      <c r="H312" s="394">
        <v>2.1779999999999999</v>
      </c>
      <c r="I312" s="395">
        <v>54.78</v>
      </c>
      <c r="J312" s="396">
        <v>25.582554999999999</v>
      </c>
      <c r="K312" s="242" t="s">
        <v>132</v>
      </c>
      <c r="L312" s="305"/>
      <c r="M312" s="211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6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3" t="s">
        <v>34</v>
      </c>
      <c r="D313" s="243" t="s">
        <v>33</v>
      </c>
      <c r="E313" s="244">
        <v>339.5</v>
      </c>
      <c r="F313" s="245">
        <v>7.77</v>
      </c>
      <c r="G313" s="246">
        <v>332.12</v>
      </c>
      <c r="H313" s="247">
        <v>1.96</v>
      </c>
      <c r="I313" s="246">
        <v>339.58</v>
      </c>
      <c r="J313" s="373">
        <v>7.835</v>
      </c>
      <c r="K313" s="242" t="s">
        <v>132</v>
      </c>
      <c r="L313" s="306"/>
      <c r="M313" s="211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6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3" t="s">
        <v>36</v>
      </c>
      <c r="D314" s="243" t="s">
        <v>37</v>
      </c>
      <c r="E314" s="238">
        <v>77.5</v>
      </c>
      <c r="F314" s="239">
        <v>49.02</v>
      </c>
      <c r="G314" s="246">
        <v>65.42</v>
      </c>
      <c r="H314" s="247">
        <v>3.02</v>
      </c>
      <c r="I314" s="246">
        <v>76.099999999999994</v>
      </c>
      <c r="J314" s="373">
        <v>40.374597999999999</v>
      </c>
      <c r="K314" s="242"/>
      <c r="L314" s="306"/>
      <c r="M314" s="211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6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3" t="s">
        <v>38</v>
      </c>
      <c r="D315" s="243" t="s">
        <v>39</v>
      </c>
      <c r="E315" s="238">
        <v>463.3</v>
      </c>
      <c r="F315" s="239">
        <v>49.9</v>
      </c>
      <c r="G315" s="252">
        <v>462.27</v>
      </c>
      <c r="H315" s="252">
        <v>33.545999999999999</v>
      </c>
      <c r="I315" s="239">
        <v>462.47</v>
      </c>
      <c r="J315" s="397">
        <v>37.220999999999997</v>
      </c>
      <c r="K315" s="242" t="s">
        <v>132</v>
      </c>
      <c r="L315" s="332"/>
      <c r="M315" s="333"/>
      <c r="N315" s="334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6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3" t="s">
        <v>41</v>
      </c>
      <c r="D316" s="243" t="s">
        <v>42</v>
      </c>
      <c r="E316" s="238">
        <v>207</v>
      </c>
      <c r="F316" s="239">
        <v>9.5030000000000001</v>
      </c>
      <c r="G316" s="246">
        <v>205</v>
      </c>
      <c r="H316" s="257">
        <v>205.2</v>
      </c>
      <c r="I316" s="309">
        <v>203.22</v>
      </c>
      <c r="J316" s="373">
        <v>5.5869999999999997</v>
      </c>
      <c r="K316" s="242" t="s">
        <v>132</v>
      </c>
      <c r="M316" s="211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6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3" t="s">
        <v>44</v>
      </c>
      <c r="D317" s="243" t="s">
        <v>42</v>
      </c>
      <c r="E317" s="238">
        <v>320</v>
      </c>
      <c r="F317" s="239">
        <v>5.1509999999999998</v>
      </c>
      <c r="G317" s="246">
        <v>318.05</v>
      </c>
      <c r="H317" s="257">
        <v>4.2510000000000003</v>
      </c>
      <c r="I317" s="309">
        <v>314.5</v>
      </c>
      <c r="J317" s="373">
        <v>2.742</v>
      </c>
      <c r="K317" s="242" t="s">
        <v>132</v>
      </c>
      <c r="M317" s="211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6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3" t="s">
        <v>45</v>
      </c>
      <c r="D318" s="243" t="s">
        <v>46</v>
      </c>
      <c r="E318" s="238">
        <v>90</v>
      </c>
      <c r="F318" s="239">
        <v>689.09100000000001</v>
      </c>
      <c r="G318" s="246">
        <v>79.7</v>
      </c>
      <c r="H318" s="246">
        <v>281.37</v>
      </c>
      <c r="I318" s="309">
        <v>82.27</v>
      </c>
      <c r="J318" s="373">
        <v>360.88888919993866</v>
      </c>
      <c r="K318" s="242" t="s">
        <v>132</v>
      </c>
      <c r="M318" s="211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6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3" t="s">
        <v>48</v>
      </c>
      <c r="D319" s="243" t="s">
        <v>49</v>
      </c>
      <c r="E319" s="238">
        <v>120.5</v>
      </c>
      <c r="F319" s="239">
        <v>2.0920000000000001</v>
      </c>
      <c r="G319" s="246">
        <v>119.21</v>
      </c>
      <c r="H319" s="247">
        <v>1.532</v>
      </c>
      <c r="I319" s="261">
        <v>115.9</v>
      </c>
      <c r="J319" s="373">
        <v>0.311</v>
      </c>
      <c r="K319" s="242" t="s">
        <v>132</v>
      </c>
      <c r="M319" s="211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6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3" t="s">
        <v>51</v>
      </c>
      <c r="D320" s="243" t="s">
        <v>49</v>
      </c>
      <c r="E320" s="238">
        <v>120.8</v>
      </c>
      <c r="F320" s="239">
        <v>2.3530000000000002</v>
      </c>
      <c r="G320" s="246">
        <v>119</v>
      </c>
      <c r="H320" s="247">
        <v>1.4730000000000001</v>
      </c>
      <c r="I320" s="309">
        <v>116.98</v>
      </c>
      <c r="J320" s="373">
        <v>0.45100000000000001</v>
      </c>
      <c r="K320" s="242" t="s">
        <v>132</v>
      </c>
      <c r="M320" s="211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6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3" t="s">
        <v>52</v>
      </c>
      <c r="D321" s="243" t="s">
        <v>53</v>
      </c>
      <c r="E321" s="238">
        <v>46.5</v>
      </c>
      <c r="F321" s="238">
        <v>4.5999999999999996</v>
      </c>
      <c r="G321" s="246">
        <v>43.8</v>
      </c>
      <c r="H321" s="246">
        <v>2.355</v>
      </c>
      <c r="I321" s="309">
        <v>40.36</v>
      </c>
      <c r="J321" s="373">
        <v>0.64700000000000002</v>
      </c>
      <c r="K321" s="242" t="s">
        <v>132</v>
      </c>
      <c r="M321" s="21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6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3" t="s">
        <v>55</v>
      </c>
      <c r="D322" s="243" t="s">
        <v>53</v>
      </c>
      <c r="E322" s="238">
        <v>51.5</v>
      </c>
      <c r="F322" s="239">
        <v>2.4159999999999999</v>
      </c>
      <c r="G322" s="246">
        <v>47.84</v>
      </c>
      <c r="H322" s="246">
        <v>1.8160000000000001</v>
      </c>
      <c r="I322" s="314">
        <v>50.83</v>
      </c>
      <c r="J322" s="373">
        <v>2.254</v>
      </c>
      <c r="K322" s="242" t="s">
        <v>132</v>
      </c>
      <c r="M322" s="211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6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3" t="s">
        <v>57</v>
      </c>
      <c r="D323" s="243" t="s">
        <v>46</v>
      </c>
      <c r="E323" s="238">
        <v>81</v>
      </c>
      <c r="F323" s="239">
        <v>1.093</v>
      </c>
      <c r="G323" s="246">
        <v>78.319999999999993</v>
      </c>
      <c r="H323" s="247">
        <v>0.65900000000000003</v>
      </c>
      <c r="I323" s="309">
        <v>75.19</v>
      </c>
      <c r="J323" s="373">
        <v>0.13400000000000001</v>
      </c>
      <c r="K323" s="242" t="s">
        <v>132</v>
      </c>
      <c r="M323" s="211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6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3" t="s">
        <v>58</v>
      </c>
      <c r="D324" s="243" t="s">
        <v>46</v>
      </c>
      <c r="E324" s="238">
        <v>82.8</v>
      </c>
      <c r="F324" s="239">
        <v>0.42899999999999999</v>
      </c>
      <c r="G324" s="246">
        <v>80</v>
      </c>
      <c r="H324" s="247">
        <v>0.30299999999999999</v>
      </c>
      <c r="I324" s="309">
        <v>78</v>
      </c>
      <c r="J324" s="373">
        <v>0</v>
      </c>
      <c r="K324" s="242" t="s">
        <v>132</v>
      </c>
      <c r="M324" s="211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6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3" t="s">
        <v>60</v>
      </c>
      <c r="D325" s="243" t="s">
        <v>46</v>
      </c>
      <c r="E325" s="238">
        <v>69.95</v>
      </c>
      <c r="F325" s="239">
        <v>0.25</v>
      </c>
      <c r="G325" s="246">
        <v>70.150000000000006</v>
      </c>
      <c r="H325" s="246">
        <v>0.26400000000000001</v>
      </c>
      <c r="I325" s="309">
        <v>61.91</v>
      </c>
      <c r="J325" s="373">
        <v>5.5E-2</v>
      </c>
      <c r="K325" s="242" t="s">
        <v>132</v>
      </c>
      <c r="M325" s="211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6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3" t="s">
        <v>61</v>
      </c>
      <c r="D326" s="243" t="s">
        <v>46</v>
      </c>
      <c r="E326" s="238">
        <v>48.2</v>
      </c>
      <c r="F326" s="239">
        <v>0.38500000000000001</v>
      </c>
      <c r="G326" s="246">
        <v>44.98</v>
      </c>
      <c r="H326" s="247">
        <v>6.8000000000000005E-2</v>
      </c>
      <c r="I326" s="309">
        <v>46.04</v>
      </c>
      <c r="J326" s="373">
        <v>0.255</v>
      </c>
      <c r="K326" s="242" t="s">
        <v>132</v>
      </c>
      <c r="M326" s="211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6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3" t="s">
        <v>62</v>
      </c>
      <c r="D327" s="243" t="s">
        <v>63</v>
      </c>
      <c r="E327" s="238">
        <v>136</v>
      </c>
      <c r="F327" s="239">
        <v>440</v>
      </c>
      <c r="G327" s="246">
        <v>127.3</v>
      </c>
      <c r="H327" s="246">
        <v>64.974000000000004</v>
      </c>
      <c r="I327" s="90">
        <v>134.77000000000001</v>
      </c>
      <c r="J327" s="110">
        <v>302.43020168999999</v>
      </c>
      <c r="K327" s="242" t="s">
        <v>132</v>
      </c>
      <c r="L327" s="290"/>
      <c r="M327" s="211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6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3" t="s">
        <v>65</v>
      </c>
      <c r="D328" s="243" t="s">
        <v>63</v>
      </c>
      <c r="E328" s="238">
        <v>113.5</v>
      </c>
      <c r="F328" s="239">
        <v>3.7519999999999998</v>
      </c>
      <c r="G328" s="246">
        <v>109.1</v>
      </c>
      <c r="H328" s="246">
        <v>1.8080000000000001</v>
      </c>
      <c r="I328" s="111">
        <v>108.34</v>
      </c>
      <c r="J328" s="110">
        <v>0.21107755</v>
      </c>
      <c r="K328" s="242"/>
      <c r="L328" s="290"/>
      <c r="M328" s="211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6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3" t="s">
        <v>66</v>
      </c>
      <c r="D329" s="243" t="s">
        <v>63</v>
      </c>
      <c r="E329" s="238">
        <v>225.4</v>
      </c>
      <c r="F329" s="238">
        <v>1.2</v>
      </c>
      <c r="G329" s="246">
        <v>223.78</v>
      </c>
      <c r="H329" s="246">
        <v>0.14000000000000001</v>
      </c>
      <c r="I329" s="90">
        <v>199.22</v>
      </c>
      <c r="J329" s="110">
        <v>1.6473000000000002E-2</v>
      </c>
      <c r="K329" s="242"/>
      <c r="L329" s="290"/>
      <c r="M329" s="211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6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3" t="s">
        <v>67</v>
      </c>
      <c r="D330" s="243" t="s">
        <v>63</v>
      </c>
      <c r="E330" s="238">
        <v>224</v>
      </c>
      <c r="F330" s="239">
        <v>0.6</v>
      </c>
      <c r="G330" s="246">
        <v>219.53</v>
      </c>
      <c r="H330" s="246">
        <v>0.254</v>
      </c>
      <c r="I330" s="111">
        <v>220.46</v>
      </c>
      <c r="J330" s="112">
        <v>0.31490000000000001</v>
      </c>
      <c r="K330" s="242"/>
      <c r="L330" s="290"/>
      <c r="M330" s="211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6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3" t="s">
        <v>68</v>
      </c>
      <c r="D331" s="243" t="s">
        <v>63</v>
      </c>
      <c r="E331" s="238">
        <v>196</v>
      </c>
      <c r="F331" s="239">
        <v>1.5820000000000001</v>
      </c>
      <c r="G331" s="246">
        <v>193.94</v>
      </c>
      <c r="H331" s="246">
        <v>1.242</v>
      </c>
      <c r="I331" s="111">
        <v>191.92</v>
      </c>
      <c r="J331" s="110">
        <v>9.0440400000000004E-2</v>
      </c>
      <c r="K331" s="242"/>
      <c r="L331" s="290"/>
      <c r="M331" s="21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6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3" t="s">
        <v>69</v>
      </c>
      <c r="D332" s="243" t="s">
        <v>63</v>
      </c>
      <c r="E332" s="238">
        <v>174</v>
      </c>
      <c r="F332" s="239">
        <v>0.47899999999999998</v>
      </c>
      <c r="G332" s="246">
        <v>172.72</v>
      </c>
      <c r="H332" s="246">
        <v>0.109</v>
      </c>
      <c r="I332" s="111">
        <v>168.5</v>
      </c>
      <c r="J332" s="110">
        <v>5.8459999999999998E-2</v>
      </c>
      <c r="K332" s="242" t="s">
        <v>132</v>
      </c>
      <c r="L332" s="290"/>
      <c r="M332" s="211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6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7" t="s">
        <v>70</v>
      </c>
      <c r="D333" s="237" t="s">
        <v>63</v>
      </c>
      <c r="E333" s="244">
        <v>229.1</v>
      </c>
      <c r="F333" s="245">
        <v>0.79200000000000004</v>
      </c>
      <c r="G333" s="240">
        <v>224.8</v>
      </c>
      <c r="H333" s="240">
        <v>0.41699999999999998</v>
      </c>
      <c r="I333" s="116">
        <v>222.75</v>
      </c>
      <c r="J333" s="117">
        <v>0.272675</v>
      </c>
      <c r="K333" s="398"/>
      <c r="L333" s="290"/>
      <c r="M333" s="211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6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3" t="s">
        <v>71</v>
      </c>
      <c r="D334" s="243" t="s">
        <v>63</v>
      </c>
      <c r="E334" s="238">
        <v>249</v>
      </c>
      <c r="F334" s="239">
        <v>2.1240000000000001</v>
      </c>
      <c r="G334" s="246">
        <v>242.52</v>
      </c>
      <c r="H334" s="246">
        <v>0.53500000000000003</v>
      </c>
      <c r="I334" s="111">
        <v>238.45</v>
      </c>
      <c r="J334" s="112">
        <v>0.105333</v>
      </c>
      <c r="K334" s="242" t="s">
        <v>132</v>
      </c>
      <c r="L334" s="290"/>
      <c r="M334" s="211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6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3" t="s">
        <v>72</v>
      </c>
      <c r="D335" s="243" t="s">
        <v>73</v>
      </c>
      <c r="E335" s="238">
        <v>164.75</v>
      </c>
      <c r="F335" s="238">
        <v>5</v>
      </c>
      <c r="G335" s="246">
        <v>157.51</v>
      </c>
      <c r="H335" s="246">
        <v>1.5089999999999999</v>
      </c>
      <c r="I335" s="90">
        <v>149.47999999999999</v>
      </c>
      <c r="J335" s="112">
        <v>3.1543096099999999</v>
      </c>
      <c r="K335" s="242" t="s">
        <v>132</v>
      </c>
      <c r="L335" s="290"/>
      <c r="M335" s="211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6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3" t="s">
        <v>74</v>
      </c>
      <c r="D336" s="243" t="s">
        <v>73</v>
      </c>
      <c r="E336" s="238">
        <v>179.1</v>
      </c>
      <c r="F336" s="239">
        <v>4.2</v>
      </c>
      <c r="G336" s="257">
        <v>173.03</v>
      </c>
      <c r="H336" s="257">
        <v>1.331</v>
      </c>
      <c r="I336" s="90">
        <v>228.86</v>
      </c>
      <c r="J336" s="110">
        <v>1.4310854200000001</v>
      </c>
      <c r="K336" s="242"/>
      <c r="L336" s="290"/>
      <c r="M336" s="211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6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3" t="s">
        <v>75</v>
      </c>
      <c r="D337" s="243" t="s">
        <v>76</v>
      </c>
      <c r="E337" s="238">
        <v>325.56</v>
      </c>
      <c r="F337" s="239">
        <v>0.70099999999999996</v>
      </c>
      <c r="G337" s="257">
        <v>3231.3</v>
      </c>
      <c r="H337" s="257">
        <v>0.35499999999999998</v>
      </c>
      <c r="I337" s="111">
        <v>315.60000000000002</v>
      </c>
      <c r="J337" s="112">
        <v>8.9767799999999995E-2</v>
      </c>
      <c r="K337" s="242" t="s">
        <v>132</v>
      </c>
      <c r="L337" s="290"/>
      <c r="M337" s="211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6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3" t="s">
        <v>77</v>
      </c>
      <c r="D338" s="243" t="s">
        <v>76</v>
      </c>
      <c r="E338" s="238">
        <v>129.19999999999999</v>
      </c>
      <c r="F338" s="239">
        <v>0.5</v>
      </c>
      <c r="G338" s="246">
        <v>124.17</v>
      </c>
      <c r="H338" s="246">
        <v>5.6000000000000001E-2</v>
      </c>
      <c r="I338" s="111">
        <v>127.08</v>
      </c>
      <c r="J338" s="110">
        <v>0.27446083999999998</v>
      </c>
      <c r="K338" s="242" t="s">
        <v>132</v>
      </c>
      <c r="L338" s="290"/>
      <c r="M338" s="211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6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3" t="s">
        <v>78</v>
      </c>
      <c r="D339" s="243" t="s">
        <v>76</v>
      </c>
      <c r="E339" s="238">
        <v>282.77999999999997</v>
      </c>
      <c r="F339" s="239">
        <v>0.51300000000000001</v>
      </c>
      <c r="G339" s="246">
        <v>279.55</v>
      </c>
      <c r="H339" s="246">
        <v>0.23400000000000001</v>
      </c>
      <c r="I339" s="90">
        <v>277.33</v>
      </c>
      <c r="J339" s="110">
        <v>5.4361E-2</v>
      </c>
      <c r="K339" s="242" t="s">
        <v>132</v>
      </c>
      <c r="L339" s="290"/>
      <c r="M339" s="211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6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3" t="s">
        <v>79</v>
      </c>
      <c r="D340" s="243" t="s">
        <v>76</v>
      </c>
      <c r="E340" s="238">
        <v>99</v>
      </c>
      <c r="F340" s="239">
        <v>2.6110000000000002</v>
      </c>
      <c r="G340" s="246">
        <v>93.49</v>
      </c>
      <c r="H340" s="246">
        <v>0.46899999999999997</v>
      </c>
      <c r="I340" s="111">
        <v>98.6</v>
      </c>
      <c r="J340" s="112">
        <v>0.914542458</v>
      </c>
      <c r="K340" s="242" t="s">
        <v>132</v>
      </c>
      <c r="L340" s="290"/>
      <c r="M340" s="211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6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3" t="s">
        <v>81</v>
      </c>
      <c r="D341" s="243" t="s">
        <v>76</v>
      </c>
      <c r="E341" s="238">
        <v>189.7</v>
      </c>
      <c r="F341" s="238">
        <v>7.9000000000000001E-2</v>
      </c>
      <c r="G341" s="246">
        <v>188.8</v>
      </c>
      <c r="H341" s="246">
        <v>5.0999999999999997E-2</v>
      </c>
      <c r="I341" s="111">
        <v>189.11</v>
      </c>
      <c r="J341" s="112">
        <v>6.4849400000000001E-2</v>
      </c>
      <c r="K341" s="242" t="s">
        <v>132</v>
      </c>
      <c r="L341" s="290">
        <f>79920/1000000</f>
        <v>7.9920000000000005E-2</v>
      </c>
      <c r="M341" s="21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6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3" t="s">
        <v>83</v>
      </c>
      <c r="D342" s="243" t="s">
        <v>76</v>
      </c>
      <c r="E342" s="238">
        <v>171.19</v>
      </c>
      <c r="F342" s="239">
        <v>9.6879999999999994E-2</v>
      </c>
      <c r="G342" s="246">
        <v>170</v>
      </c>
      <c r="H342" s="247">
        <v>7.2999999999999995E-2</v>
      </c>
      <c r="I342" s="111">
        <v>170.42</v>
      </c>
      <c r="J342" s="112">
        <v>7.8230999999999995E-2</v>
      </c>
      <c r="K342" s="242" t="s">
        <v>132</v>
      </c>
      <c r="L342" s="290"/>
      <c r="M342" s="211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6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3" t="s">
        <v>85</v>
      </c>
      <c r="D343" s="243" t="s">
        <v>86</v>
      </c>
      <c r="E343" s="238">
        <v>142.6</v>
      </c>
      <c r="F343" s="239">
        <v>9.157</v>
      </c>
      <c r="G343" s="246">
        <v>140.19999999999999</v>
      </c>
      <c r="H343" s="246"/>
      <c r="I343" s="90">
        <v>152.06</v>
      </c>
      <c r="J343" s="148">
        <v>6.4504777600000001</v>
      </c>
      <c r="K343" s="242"/>
      <c r="L343" s="290"/>
      <c r="M343" s="211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6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3" t="s">
        <v>88</v>
      </c>
      <c r="D344" s="243" t="s">
        <v>86</v>
      </c>
      <c r="E344" s="238">
        <v>239.5</v>
      </c>
      <c r="F344" s="239">
        <v>2.6720000000000002</v>
      </c>
      <c r="G344" s="246">
        <v>236.02</v>
      </c>
      <c r="H344" s="247">
        <v>0.98199999999999998</v>
      </c>
      <c r="I344" s="90">
        <v>238.23</v>
      </c>
      <c r="J344" s="148">
        <v>1.9887999999999999</v>
      </c>
      <c r="K344" s="242" t="s">
        <v>132</v>
      </c>
      <c r="L344" s="290"/>
      <c r="M344" s="211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6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3" t="s">
        <v>90</v>
      </c>
      <c r="D345" s="243" t="s">
        <v>91</v>
      </c>
      <c r="E345" s="238">
        <v>120.5</v>
      </c>
      <c r="F345" s="239">
        <v>3.677</v>
      </c>
      <c r="G345" s="246">
        <v>118.55</v>
      </c>
      <c r="H345" s="246">
        <v>0.59499999999999997</v>
      </c>
      <c r="I345" s="90">
        <v>120.6</v>
      </c>
      <c r="J345" s="110">
        <v>3.8680620000000001</v>
      </c>
      <c r="K345" s="242" t="s">
        <v>132</v>
      </c>
      <c r="L345" s="290"/>
      <c r="M345" s="211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6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3" t="s">
        <v>93</v>
      </c>
      <c r="D346" s="243" t="s">
        <v>94</v>
      </c>
      <c r="E346" s="238">
        <v>110.56</v>
      </c>
      <c r="F346" s="239">
        <v>2.75</v>
      </c>
      <c r="G346" s="246">
        <v>108.56</v>
      </c>
      <c r="H346" s="246">
        <v>0.745</v>
      </c>
      <c r="I346" s="90">
        <v>110.18</v>
      </c>
      <c r="J346" s="110">
        <v>2.0290176400000002</v>
      </c>
      <c r="K346" s="242" t="s">
        <v>132</v>
      </c>
      <c r="L346" s="290"/>
      <c r="M346" s="211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6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3" t="s">
        <v>95</v>
      </c>
      <c r="D347" s="243" t="s">
        <v>96</v>
      </c>
      <c r="E347" s="238">
        <v>72</v>
      </c>
      <c r="F347" s="239">
        <v>38.036000000000001</v>
      </c>
      <c r="G347" s="246">
        <v>50.3</v>
      </c>
      <c r="H347" s="247">
        <v>4.0830000000000002</v>
      </c>
      <c r="I347" s="246">
        <v>69.819999999999993</v>
      </c>
      <c r="J347" s="365">
        <v>32.850999999999999</v>
      </c>
      <c r="K347" s="242" t="s">
        <v>132</v>
      </c>
      <c r="L347" s="290"/>
      <c r="M347" s="211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6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3" t="s">
        <v>97</v>
      </c>
      <c r="D348" s="243" t="s">
        <v>96</v>
      </c>
      <c r="E348" s="238">
        <v>185</v>
      </c>
      <c r="F348" s="239">
        <v>388.72199999999998</v>
      </c>
      <c r="G348" s="246">
        <v>166</v>
      </c>
      <c r="H348" s="247">
        <v>208.49199999999999</v>
      </c>
      <c r="I348" s="246">
        <v>175.96</v>
      </c>
      <c r="J348" s="365">
        <v>299.00900000000001</v>
      </c>
      <c r="K348" s="242" t="s">
        <v>132</v>
      </c>
      <c r="L348" s="290"/>
      <c r="M348" s="211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6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3" t="s">
        <v>99</v>
      </c>
      <c r="D349" s="243" t="s">
        <v>100</v>
      </c>
      <c r="E349" s="238">
        <v>231</v>
      </c>
      <c r="F349" s="239">
        <v>30.48</v>
      </c>
      <c r="G349" s="246">
        <v>228.1</v>
      </c>
      <c r="H349" s="247">
        <v>5.9</v>
      </c>
      <c r="I349" s="246">
        <v>230</v>
      </c>
      <c r="J349" s="399">
        <v>12.244</v>
      </c>
      <c r="K349" s="242" t="s">
        <v>132</v>
      </c>
      <c r="L349" s="305"/>
      <c r="M349" s="161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6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7" t="s">
        <v>108</v>
      </c>
      <c r="D350" s="237" t="s">
        <v>39</v>
      </c>
      <c r="E350" s="244">
        <v>149.30000000000001</v>
      </c>
      <c r="F350" s="245">
        <v>17.670000000000002</v>
      </c>
      <c r="G350" s="244">
        <v>149.30000000000001</v>
      </c>
      <c r="H350" s="245">
        <v>17.670000000000002</v>
      </c>
      <c r="I350" s="244">
        <v>149.37</v>
      </c>
      <c r="J350" s="272">
        <v>10.99</v>
      </c>
      <c r="K350" s="400" t="s">
        <v>109</v>
      </c>
      <c r="L350" s="290"/>
      <c r="M350" s="211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6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3" t="s">
        <v>110</v>
      </c>
      <c r="D351" s="243" t="s">
        <v>53</v>
      </c>
      <c r="E351" s="238">
        <v>39</v>
      </c>
      <c r="F351" s="239">
        <v>0.47399999999999998</v>
      </c>
      <c r="G351" s="238">
        <v>39</v>
      </c>
      <c r="H351" s="239">
        <v>0.47</v>
      </c>
      <c r="I351" s="309">
        <v>38.380000000000003</v>
      </c>
      <c r="J351" s="401">
        <v>0.40600000000000003</v>
      </c>
      <c r="K351" s="400" t="s">
        <v>98</v>
      </c>
      <c r="L351" s="290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6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3">
        <v>41</v>
      </c>
      <c r="C352" s="276" t="s">
        <v>112</v>
      </c>
      <c r="D352" s="276" t="s">
        <v>53</v>
      </c>
      <c r="E352" s="277">
        <v>70</v>
      </c>
      <c r="F352" s="278">
        <v>0.81699999999999995</v>
      </c>
      <c r="G352" s="277">
        <v>70</v>
      </c>
      <c r="H352" s="278">
        <v>0.82</v>
      </c>
      <c r="I352" s="309">
        <v>69.099999999999994</v>
      </c>
      <c r="J352" s="401">
        <v>0.59599999999999997</v>
      </c>
      <c r="K352" s="318"/>
      <c r="L352" s="40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6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80"/>
      <c r="C353" s="235" t="s">
        <v>114</v>
      </c>
      <c r="D353" s="235"/>
      <c r="E353" s="280"/>
      <c r="F353" s="281">
        <f>SUM(F312:F352)</f>
        <v>1813.882478</v>
      </c>
      <c r="G353" s="280"/>
      <c r="H353" s="281">
        <f>SUM(H315:H352)</f>
        <v>846.15100000000018</v>
      </c>
      <c r="I353" s="280"/>
      <c r="J353" s="282">
        <f>SUM(J312:J352)</f>
        <v>1164.3315677679386</v>
      </c>
      <c r="K353" s="283"/>
      <c r="L353" s="290"/>
      <c r="M353" s="211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6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8" t="s">
        <v>116</v>
      </c>
      <c r="C354" s="217" t="s">
        <v>117</v>
      </c>
      <c r="D354" s="217"/>
      <c r="E354" s="284"/>
      <c r="F354" s="285"/>
      <c r="G354" s="286"/>
      <c r="H354" s="287">
        <v>1</v>
      </c>
      <c r="I354" s="284"/>
      <c r="J354" s="288">
        <f>IFERROR(+J353/H353,0)</f>
        <v>1.3760328449271328</v>
      </c>
      <c r="K354" s="289"/>
      <c r="L354" s="290"/>
      <c r="M354" s="211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6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7"/>
      <c r="C355" s="291" t="s">
        <v>118</v>
      </c>
      <c r="D355" s="292"/>
      <c r="E355" s="403">
        <v>1736.79</v>
      </c>
      <c r="F355" s="294">
        <v>1</v>
      </c>
      <c r="G355" s="295" t="s">
        <v>116</v>
      </c>
      <c r="H355" s="294">
        <f>+H353/F353*100%</f>
        <v>0.46648612038690201</v>
      </c>
      <c r="I355" s="296"/>
      <c r="J355" s="297">
        <f>+J353/F353</f>
        <v>0.64190022335500974</v>
      </c>
      <c r="K355" s="298"/>
      <c r="L355" s="290"/>
      <c r="M355" s="211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6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7"/>
      <c r="C356" s="291" t="s">
        <v>119</v>
      </c>
      <c r="D356" s="292"/>
      <c r="E356" s="299">
        <f>F353-E355</f>
        <v>77.092478000000028</v>
      </c>
      <c r="F356" s="300"/>
      <c r="G356" s="209"/>
      <c r="H356" s="300"/>
      <c r="I356" s="104"/>
      <c r="J356" s="300"/>
      <c r="K356" s="301"/>
      <c r="L356" s="301"/>
      <c r="M356" s="211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6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4"/>
      <c r="C357" s="405"/>
      <c r="D357" s="405"/>
      <c r="E357" s="405"/>
      <c r="F357" s="405"/>
      <c r="G357" s="405"/>
      <c r="H357" s="405"/>
      <c r="I357" s="406"/>
      <c r="J357" s="406"/>
      <c r="K357" s="104"/>
      <c r="M357" s="211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6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11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6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11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6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11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6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1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6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11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6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11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6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6"/>
      <c r="L364" s="405"/>
      <c r="M364" s="407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6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6"/>
      <c r="L365" s="405"/>
      <c r="M365" s="407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6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6"/>
      <c r="L366" s="405"/>
      <c r="M366" s="407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6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6"/>
      <c r="L367" s="405"/>
      <c r="M367" s="40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6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11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6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11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6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11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6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1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6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11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6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11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6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11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6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11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6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11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6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11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6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11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6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11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6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11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6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1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6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11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6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11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6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11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6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11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6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11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6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11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6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11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6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11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6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11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6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1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6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11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6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11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6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11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6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11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6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11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6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11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6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11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6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11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6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11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6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1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6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11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6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11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6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11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6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11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6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11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6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11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6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11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6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11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6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11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6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6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11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6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11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6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11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6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11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6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11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6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11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6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11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6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11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6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11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6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1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6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11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6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11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6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11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6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11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6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11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6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11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6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11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6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11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6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11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6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1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6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11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6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11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6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11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6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11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6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11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6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11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6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11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6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11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6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11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6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1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6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11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6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11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6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11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-2.74478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11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11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11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11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1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1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1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1"/>
    </row>
    <row r="454" spans="13:57" ht="27" customHeight="1" x14ac:dyDescent="0.2">
      <c r="M454" s="211"/>
    </row>
    <row r="455" spans="13:57" ht="27" customHeight="1" x14ac:dyDescent="0.2">
      <c r="M455" s="211"/>
    </row>
    <row r="456" spans="13:57" ht="27" customHeight="1" x14ac:dyDescent="0.2">
      <c r="M456" s="211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7.874015748031496E-2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cp:lastPrinted>2020-08-19T05:06:11Z</cp:lastPrinted>
  <dcterms:created xsi:type="dcterms:W3CDTF">2020-08-19T05:05:36Z</dcterms:created>
  <dcterms:modified xsi:type="dcterms:W3CDTF">2020-08-19T05:06:26Z</dcterms:modified>
</cp:coreProperties>
</file>