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45" windowWidth="10170" windowHeight="7590" firstSheet="7" activeTab="14"/>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4525"/>
  <fileRecoveryPr autoRecover="0"/>
</workbook>
</file>

<file path=xl/calcChain.xml><?xml version="1.0" encoding="utf-8"?>
<calcChain xmlns="http://schemas.openxmlformats.org/spreadsheetml/2006/main">
  <c r="J103" i="11" l="1"/>
  <c r="J52" i="11"/>
  <c r="J253" i="11" l="1"/>
  <c r="J35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H355" i="11" l="1"/>
  <c r="J40" i="13"/>
  <c r="AB33" i="30" s="1"/>
  <c r="J39" i="13"/>
  <c r="J19" i="13"/>
  <c r="AB12" i="30" s="1"/>
  <c r="J18" i="13"/>
  <c r="AB11" i="30" s="1"/>
  <c r="J17" i="13"/>
  <c r="AB10" i="30" s="1"/>
  <c r="J16" i="13"/>
  <c r="J35" i="13"/>
  <c r="AB28" i="30" s="1"/>
  <c r="J34" i="13"/>
  <c r="AB27" i="30" s="1"/>
  <c r="J33" i="13"/>
  <c r="AB26" i="30" s="1"/>
  <c r="J32" i="13"/>
  <c r="AB25" i="30" s="1"/>
  <c r="J31" i="13"/>
  <c r="AB24" i="30" s="1"/>
  <c r="J30" i="13"/>
  <c r="AB23" i="30" s="1"/>
  <c r="J29" i="13"/>
  <c r="AB22" i="30" s="1"/>
  <c r="J28" i="13"/>
  <c r="AB21" i="30" s="1"/>
  <c r="J27" i="13"/>
  <c r="AB20" i="30" s="1"/>
  <c r="J26" i="13"/>
  <c r="AB19" i="30" s="1"/>
  <c r="J25" i="13"/>
  <c r="AB18" i="30" s="1"/>
  <c r="AB17" i="30"/>
  <c r="J23" i="13"/>
  <c r="AB16" i="30" s="1"/>
  <c r="J22" i="13"/>
  <c r="AB15" i="30" s="1"/>
  <c r="J36" i="13"/>
  <c r="AB29" i="30" s="1"/>
  <c r="J20" i="13"/>
  <c r="AB13" i="30" s="1"/>
  <c r="J15" i="13"/>
  <c r="AB8" i="30" s="1"/>
  <c r="J14" i="13"/>
  <c r="AB7" i="30" s="1"/>
  <c r="J38" i="13"/>
  <c r="AB31" i="30" s="1"/>
  <c r="J37" i="13"/>
  <c r="AB30" i="30" s="1"/>
  <c r="J21" i="13"/>
  <c r="AB14" i="30" s="1"/>
  <c r="J13" i="13"/>
  <c r="AB6" i="30" s="1"/>
  <c r="J12" i="13"/>
  <c r="AB5" i="30" s="1"/>
  <c r="J11" i="13"/>
  <c r="AB4" i="30" s="1"/>
  <c r="J10" i="13"/>
  <c r="AB3" i="30" s="1"/>
  <c r="AN39" i="11"/>
  <c r="H205" i="11"/>
  <c r="AQ74" i="11"/>
  <c r="AQ75" i="11" s="1"/>
  <c r="AQ76" i="11" s="1"/>
  <c r="AS73" i="11"/>
  <c r="AS68" i="11"/>
  <c r="AS65" i="11"/>
  <c r="H155" i="11"/>
  <c r="AS66" i="11"/>
  <c r="AS72" i="11"/>
  <c r="AS70" i="11"/>
  <c r="AS67" i="11"/>
  <c r="AS75" i="11"/>
  <c r="H305" i="1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2" i="30"/>
  <c r="G54" i="11"/>
  <c r="E18" i="12"/>
  <c r="E54" i="11" s="1"/>
  <c r="E55" i="11" s="1"/>
  <c r="D49" i="3"/>
  <c r="AN41" i="11"/>
  <c r="AN42" i="11"/>
  <c r="AP57" i="11"/>
  <c r="J17" i="12"/>
  <c r="T10"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J13" i="12"/>
  <c r="T6" i="30" s="1"/>
  <c r="H18" i="12"/>
  <c r="J10" i="12"/>
  <c r="T3" i="30" s="1"/>
  <c r="J9" i="12"/>
  <c r="T2" i="30" s="1"/>
  <c r="J305" i="11"/>
  <c r="J104" i="11"/>
  <c r="J12" i="12"/>
  <c r="I18" i="12"/>
  <c r="H49" i="3"/>
  <c r="AJ41" i="11"/>
  <c r="AJ42" i="11"/>
  <c r="AJ40" i="11"/>
  <c r="AJ39" i="11"/>
  <c r="AT60" i="11"/>
  <c r="F49" i="3"/>
  <c r="J53" i="11"/>
  <c r="J204" i="11"/>
  <c r="J254" i="11"/>
  <c r="J354" i="11"/>
  <c r="J154" i="11"/>
  <c r="I41" i="13"/>
  <c r="H41" i="13"/>
  <c r="AB2" i="30" l="1"/>
  <c r="J45" i="13"/>
  <c r="N26" i="30" s="1"/>
  <c r="J41" i="13"/>
  <c r="AS74" i="11"/>
  <c r="AQ77" i="11"/>
  <c r="AQ78" i="11" s="1"/>
  <c r="AS76" i="11"/>
  <c r="AS77" i="11"/>
  <c r="AP52" i="11"/>
  <c r="J22" i="12"/>
  <c r="N25" i="30" s="1"/>
  <c r="J23" i="12"/>
  <c r="J25" i="30" s="1"/>
  <c r="J47" i="13"/>
  <c r="F26" i="30" s="1"/>
  <c r="I19" i="12"/>
  <c r="B26" i="30"/>
  <c r="J46" i="13"/>
  <c r="T5" i="30"/>
  <c r="J50" i="30" s="1" a="1"/>
  <c r="J50" i="30" s="1"/>
  <c r="J25" i="12"/>
  <c r="B25" i="30" s="1"/>
  <c r="J24" i="12"/>
  <c r="F25" i="30" s="1"/>
  <c r="AB9" i="30"/>
  <c r="H50" i="3"/>
  <c r="J18" i="12"/>
  <c r="I42" i="13"/>
  <c r="J49" i="13" l="1"/>
  <c r="D53" i="30" a="1"/>
  <c r="D53" i="30" s="1"/>
  <c r="J32" i="30"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<sst xmlns="http://schemas.openxmlformats.org/spreadsheetml/2006/main" count="1551" uniqueCount="344">
  <si>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</si>
  <si>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</si>
  <si>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</si>
  <si>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</si>
  <si>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</si>
  <si>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</si>
  <si>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</si>
  <si>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</si>
  <si>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</si>
  <si>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</si>
  <si>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</si>
  <si>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</si>
  <si>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</si>
  <si>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</si>
  <si>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</si>
  <si>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</si>
  <si>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</si>
  <si>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</si>
  <si>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</si>
  <si>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</si>
  <si>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</si>
  <si>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</si>
  <si>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</si>
  <si>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</si>
  <si>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</si>
  <si>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</si>
  <si>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</si>
  <si>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</si>
  <si>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</si>
  <si>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</si>
  <si>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</si>
  <si>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</si>
  <si>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</si>
  <si>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</si>
  <si>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</si>
  <si>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</si>
  <si>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</si>
  <si>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</si>
  <si>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</si>
  <si>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</si>
  <si>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</si>
  <si>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</si>
  <si>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</si>
  <si>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</si>
  <si>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</si>
  <si>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</si>
  <si>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</si>
  <si>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</si>
  <si>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</si>
  <si>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</si>
  <si>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</si>
  <si>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</si>
  <si>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</si>
  <si>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</si>
  <si>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</si>
  <si>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</si>
  <si>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</si>
  <si>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</si>
  <si>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</si>
  <si>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</si>
  <si>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</si>
  <si>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</si>
  <si>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</si>
  <si>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</si>
  <si>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</si>
  <si>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</si>
  <si>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</si>
  <si>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</si>
  <si>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</si>
  <si>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</si>
  <si>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</si>
  <si>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</si>
  <si>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</si>
  <si>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</si>
  <si>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</si>
  <si>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</si>
  <si>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</si>
  <si>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</si>
  <si>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</si>
  <si>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</si>
  <si>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</si>
  <si>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</si>
  <si>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</si>
  <si>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</si>
  <si>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</si>
  <si>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</si>
  <si>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</si>
  <si>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</si>
  <si>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</si>
  <si>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</si>
  <si>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</si>
  <si>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</si>
  <si>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</si>
  <si>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</si>
  <si>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</si>
  <si>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</si>
  <si>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</si>
  <si>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</si>
  <si>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</si>
  <si>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</si>
  <si>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</si>
  <si>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</si>
  <si>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</si>
  <si>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</si>
  <si>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</si>
  <si>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</si>
  <si>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</si>
  <si>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</si>
  <si>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</si>
  <si>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</si>
  <si>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</si>
  <si>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</si>
  <si>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</si>
  <si>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</si>
  <si>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</si>
  <si>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</si>
  <si>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</si>
  <si>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</si>
  <si>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</si>
  <si>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</si>
  <si>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</si>
  <si>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</si>
  <si>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</si>
  <si>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</si>
  <si>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</si>
  <si>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</si>
  <si>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</si>
  <si>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</si>
  <si>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</si>
  <si>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</si>
  <si>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</si>
  <si>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</si>
  <si>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</si>
  <si>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</si>
  <si>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</si>
  <si>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</si>
  <si>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</si>
  <si>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</si>
  <si>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</si>
  <si>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</si>
  <si>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</si>
  <si>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</si>
  <si>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</si>
  <si>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</si>
  <si>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</si>
  <si>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</si>
  <si>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</si>
  <si>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</si>
  <si>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</si>
  <si>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</si>
  <si>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</si>
  <si>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</si>
  <si>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</si>
  <si>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</si>
  <si>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</si>
  <si>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</si>
  <si>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</si>
  <si>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</si>
  <si>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</si>
  <si>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</si>
  <si>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</si>
  <si>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</si>
  <si>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</si>
  <si>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</si>
  <si>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</si>
  <si>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</si>
  <si>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</si>
  <si>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</si>
  <si>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</si>
  <si>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</si>
  <si>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</si>
  <si>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</si>
  <si>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</si>
  <si>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</si>
  <si>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</si>
  <si>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</si>
  <si>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</si>
  <si>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</si>
  <si>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</si>
  <si>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</si>
  <si>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</si>
  <si>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</si>
  <si>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</si>
  <si>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</si>
  <si>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</si>
  <si>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</si>
  <si>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</si>
  <si>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</si>
  <si>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</si>
  <si>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</si>
  <si>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</si>
  <si>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</si>
  <si>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</si>
  <si>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</si>
  <si>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</si>
  <si>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</si>
  <si>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</si>
  <si>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</si>
  <si>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</si>
  <si>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</si>
  <si>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</si>
  <si>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</si>
  <si>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</si>
  <si>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</si>
  <si>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</si>
  <si>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</si>
  <si>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</si>
  <si>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</si>
  <si>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</si>
  <si>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</si>
  <si>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</si>
  <si>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</si>
  <si>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</si>
  <si>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</si>
  <si>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</si>
  <si>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</si>
  <si>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</si>
  <si>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</si>
  <si>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</si>
  <si>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</si>
  <si>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</si>
  <si>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</si>
  <si>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</si>
  <si>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</si>
  <si>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</si>
  <si>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</si>
  <si>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</si>
  <si>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</si>
  <si>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</si>
  <si>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</si>
  <si>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</si>
  <si>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</si>
  <si>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</si>
  <si>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</si>
  <si>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</si>
  <si>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</si>
  <si>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</si>
  <si>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</si>
  <si>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</si>
  <si>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</si>
  <si>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</si>
  <si>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</si>
  <si>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</si>
  <si>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</si>
  <si>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</si>
  <si>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</si>
  <si>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</si>
  <si>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</si>
  <si>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</si>
  <si>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</si>
  <si>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</si>
  <si>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</si>
  <si>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</si>
  <si>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</si>
  <si>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</si>
  <si>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</si>
  <si>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</si>
  <si>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</si>
  <si>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</si>
  <si>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</si>
  <si>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</si>
  <si>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</si>
  <si>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</si>
  <si>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</si>
  <si>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</si>
  <si>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</si>
  <si>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</si>
  <si>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</si>
  <si>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</si>
  <si>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</si>
  <si>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</si>
  <si>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</si>
  <si>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</si>
  <si>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</si>
  <si>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</si>
  <si>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</si>
  <si>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</si>
  <si>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</si>
  <si>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</si>
  <si>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</si>
  <si>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</si>
  <si>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</si>
  <si>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</si>
  <si>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</si>
  <si>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</si>
  <si>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</si>
  <si>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</si>
  <si>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</si>
  <si>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</si>
  <si>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</si>
  <si>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</si>
  <si>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</si>
  <si>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</si>
  <si>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</si>
  <si>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</si>
  <si>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</si>
  <si>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</si>
  <si>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</si>
  <si>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</si>
  <si>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</si>
  <si>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</si>
  <si>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</si>
  <si>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</si>
  <si>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</si>
  <si>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</si>
  <si>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</si>
  <si>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</si>
  <si>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</si>
  <si>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</si>
  <si>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</si>
  <si>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</si>
  <si>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</si>
  <si>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</si>
  <si>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</si>
  <si>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</si>
  <si>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</si>
  <si>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</si>
  <si>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</si>
  <si>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</si>
  <si>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</si>
  <si>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</si>
  <si>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</si>
  <si>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</si>
  <si>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</si>
  <si>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</si>
  <si>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</si>
  <si>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</si>
  <si>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</si>
  <si>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</si>
  <si>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</si>
  <si>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</si>
  <si>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</si>
  <si>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</si>
  <si>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</si>
  <si>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</si>
  <si>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</si>
  <si>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</si>
  <si>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</si>
  <si>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</si>
  <si>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</si>
  <si>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MINGGU KE II JULI 2023</t>
  </si>
  <si>
    <t>MINGGU  :  II JULI 2023</t>
  </si>
  <si>
    <t xml:space="preserve">MINGGU KE II JULI ( 11 JULI S/D 17 JULI 2023 ) dalam Juta m3 </t>
  </si>
  <si>
    <t>*) = KONDISI  SAMPAI DENGAN TANGGAL 17 JULI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</si>
</sst>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9">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165"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1120.3800000000001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78193152"/>
        <c:axId val="178195072"/>
      </c:lineChart>
      <c:catAx>
        <c:axId val="17819315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78195072"/>
        <c:crosses val="autoZero"/>
        <c:auto val="0"/>
        <c:lblAlgn val="ctr"/>
        <c:lblOffset val="100"/>
        <c:tickLblSkip val="1"/>
        <c:tickMarkSkip val="1"/>
        <c:noMultiLvlLbl val="0"/>
      </c:catAx>
      <c:valAx>
        <c:axId val="178195072"/>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7819315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74173440"/>
        <c:axId val="83362560"/>
      </c:lineChart>
      <c:catAx>
        <c:axId val="741734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83362560"/>
        <c:crosses val="autoZero"/>
        <c:auto val="0"/>
        <c:lblAlgn val="ctr"/>
        <c:lblOffset val="100"/>
        <c:tickLblSkip val="1"/>
        <c:tickMarkSkip val="1"/>
        <c:noMultiLvlLbl val="0"/>
      </c:catAx>
      <c:valAx>
        <c:axId val="8336256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7417344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27829120"/>
        <c:axId val="127830656"/>
      </c:lineChart>
      <c:catAx>
        <c:axId val="12782912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27830656"/>
        <c:crosses val="autoZero"/>
        <c:auto val="0"/>
        <c:lblAlgn val="ctr"/>
        <c:lblOffset val="100"/>
        <c:tickLblSkip val="1"/>
        <c:tickMarkSkip val="1"/>
        <c:noMultiLvlLbl val="0"/>
      </c:catAx>
      <c:valAx>
        <c:axId val="12783065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2782912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28356736"/>
        <c:axId val="128358272"/>
      </c:lineChart>
      <c:catAx>
        <c:axId val="128356736"/>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28358272"/>
        <c:crosses val="autoZero"/>
        <c:auto val="1"/>
        <c:lblAlgn val="ctr"/>
        <c:lblOffset val="100"/>
        <c:noMultiLvlLbl val="0"/>
      </c:catAx>
      <c:valAx>
        <c:axId val="12835827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28356736"/>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28603264"/>
        <c:axId val="128605184"/>
      </c:barChart>
      <c:catAx>
        <c:axId val="128603264"/>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28605184"/>
        <c:crossesAt val="0"/>
        <c:auto val="0"/>
        <c:lblAlgn val="ctr"/>
        <c:lblOffset val="100"/>
        <c:tickLblSkip val="1"/>
        <c:tickMarkSkip val="1"/>
        <c:noMultiLvlLbl val="0"/>
      </c:catAx>
      <c:valAx>
        <c:axId val="12860518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28603264"/>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1377.39</c:v>
                </c:pt>
                <c:pt idx="48">
                  <c:v>1424.4</c:v>
                </c:pt>
                <c:pt idx="49">
                  <c:v>1472.39</c:v>
                </c:pt>
                <c:pt idx="50">
                  <c:v>1489.16</c:v>
                </c:pt>
                <c:pt idx="51">
                  <c:v>1504.69</c:v>
                </c:pt>
                <c:pt idx="52">
                  <c:v>1509.02</c:v>
                </c:pt>
                <c:pt idx="53">
                  <c:v>1506.59</c:v>
                </c:pt>
                <c:pt idx="54">
                  <c:v>1501.32</c:v>
                </c:pt>
                <c:pt idx="55">
                  <c:v>1500.21</c:v>
                </c:pt>
                <c:pt idx="56">
                  <c:v>1504.64</c:v>
                </c:pt>
                <c:pt idx="57">
                  <c:v>1506.15</c:v>
                </c:pt>
                <c:pt idx="58">
                  <c:v>1498.42</c:v>
                </c:pt>
                <c:pt idx="59">
                  <c:v>1501.46</c:v>
                </c:pt>
                <c:pt idx="60">
                  <c:v>1518.81</c:v>
                </c:pt>
                <c:pt idx="61">
                  <c:v>1517.22</c:v>
                </c:pt>
                <c:pt idx="62">
                  <c:v>1537.66</c:v>
                </c:pt>
                <c:pt idx="63">
                  <c:v>1576.71</c:v>
                </c:pt>
                <c:pt idx="64">
                  <c:v>1614.05</c:v>
                </c:pt>
                <c:pt idx="65">
                  <c:v>1601.39</c:v>
                </c:pt>
                <c:pt idx="66">
                  <c:v>1597.18</c:v>
                </c:pt>
                <c:pt idx="67">
                  <c:v>1590.37</c:v>
                </c:pt>
                <c:pt idx="68">
                  <c:v>1572.99</c:v>
                </c:pt>
                <c:pt idx="69">
                  <c:v>1557.11</c:v>
                </c:pt>
                <c:pt idx="70">
                  <c:v>1557.52</c:v>
                </c:pt>
                <c:pt idx="71">
                  <c:v>1555.49</c:v>
                </c:pt>
                <c:pt idx="72">
                  <c:v>1553.68</c:v>
                </c:pt>
                <c:pt idx="73">
                  <c:v>1546.56</c:v>
                </c:pt>
                <c:pt idx="74">
                  <c:v>1539.58</c:v>
                </c:pt>
                <c:pt idx="75">
                  <c:v>1533.54</c:v>
                </c:pt>
                <c:pt idx="76">
                  <c:v>1533.83</c:v>
                </c:pt>
                <c:pt idx="77">
                  <c:v>1533.28</c:v>
                </c:pt>
                <c:pt idx="78">
                  <c:v>1531.06</c:v>
                </c:pt>
                <c:pt idx="79">
                  <c:v>1529.67</c:v>
                </c:pt>
                <c:pt idx="80">
                  <c:v>1535.57</c:v>
                </c:pt>
                <c:pt idx="81">
                  <c:v>1536.02</c:v>
                </c:pt>
                <c:pt idx="82">
                  <c:v>1539.87</c:v>
                </c:pt>
                <c:pt idx="83">
                  <c:v>1559.48</c:v>
                </c:pt>
                <c:pt idx="84">
                  <c:v>1564.87</c:v>
                </c:pt>
                <c:pt idx="85">
                  <c:v>1566.35</c:v>
                </c:pt>
                <c:pt idx="86">
                  <c:v>1568</c:v>
                </c:pt>
                <c:pt idx="87">
                  <c:v>1576.61</c:v>
                </c:pt>
                <c:pt idx="91">
                  <c:v>1579.86</c:v>
                </c:pt>
                <c:pt idx="92">
                  <c:v>1591.91</c:v>
                </c:pt>
                <c:pt idx="93">
                  <c:v>1599.95</c:v>
                </c:pt>
                <c:pt idx="94">
                  <c:v>1592.39</c:v>
                </c:pt>
                <c:pt idx="95">
                  <c:v>1590.24</c:v>
                </c:pt>
                <c:pt idx="96">
                  <c:v>1593.86</c:v>
                </c:pt>
                <c:pt idx="97">
                  <c:v>1609.79</c:v>
                </c:pt>
                <c:pt idx="98">
                  <c:v>1610.88</c:v>
                </c:pt>
                <c:pt idx="99">
                  <c:v>1610.7</c:v>
                </c:pt>
                <c:pt idx="100">
                  <c:v>1603.66</c:v>
                </c:pt>
                <c:pt idx="101">
                  <c:v>1601.65</c:v>
                </c:pt>
                <c:pt idx="102">
                  <c:v>1598.33</c:v>
                </c:pt>
                <c:pt idx="103">
                  <c:v>1588.47</c:v>
                </c:pt>
                <c:pt idx="104">
                  <c:v>1585.34</c:v>
                </c:pt>
                <c:pt idx="105">
                  <c:v>1577.42</c:v>
                </c:pt>
                <c:pt idx="106">
                  <c:v>1610.7</c:v>
                </c:pt>
                <c:pt idx="107">
                  <c:v>1603.66</c:v>
                </c:pt>
                <c:pt idx="108">
                  <c:v>1601.65</c:v>
                </c:pt>
                <c:pt idx="109">
                  <c:v>1598.33</c:v>
                </c:pt>
                <c:pt idx="110">
                  <c:v>1588.47</c:v>
                </c:pt>
                <c:pt idx="111">
                  <c:v>1585.34</c:v>
                </c:pt>
                <c:pt idx="112">
                  <c:v>1577.42</c:v>
                </c:pt>
                <c:pt idx="113">
                  <c:v>1547.9</c:v>
                </c:pt>
                <c:pt idx="114">
                  <c:v>1543.19</c:v>
                </c:pt>
                <c:pt idx="115">
                  <c:v>1537.59</c:v>
                </c:pt>
                <c:pt idx="116">
                  <c:v>1532.73</c:v>
                </c:pt>
                <c:pt idx="117">
                  <c:v>1528.02</c:v>
                </c:pt>
                <c:pt idx="118">
                  <c:v>1523.79</c:v>
                </c:pt>
                <c:pt idx="119">
                  <c:v>1552</c:v>
                </c:pt>
                <c:pt idx="120">
                  <c:v>1523.76</c:v>
                </c:pt>
                <c:pt idx="121">
                  <c:v>1520.9</c:v>
                </c:pt>
                <c:pt idx="122">
                  <c:v>1524.45</c:v>
                </c:pt>
                <c:pt idx="123">
                  <c:v>1519.7</c:v>
                </c:pt>
                <c:pt idx="124">
                  <c:v>1538.47</c:v>
                </c:pt>
                <c:pt idx="125">
                  <c:v>1538.93</c:v>
                </c:pt>
                <c:pt idx="126">
                  <c:v>1532.13</c:v>
                </c:pt>
                <c:pt idx="127">
                  <c:v>1527.87</c:v>
                </c:pt>
                <c:pt idx="128">
                  <c:v>1527.94</c:v>
                </c:pt>
                <c:pt idx="129">
                  <c:v>1537.44</c:v>
                </c:pt>
                <c:pt idx="130">
                  <c:v>1561.76</c:v>
                </c:pt>
                <c:pt idx="131">
                  <c:v>1573.3</c:v>
                </c:pt>
                <c:pt idx="132">
                  <c:v>1576.67</c:v>
                </c:pt>
                <c:pt idx="133">
                  <c:v>1575.44</c:v>
                </c:pt>
                <c:pt idx="134">
                  <c:v>1569.5</c:v>
                </c:pt>
                <c:pt idx="135">
                  <c:v>1568.05</c:v>
                </c:pt>
                <c:pt idx="136">
                  <c:v>1559.9</c:v>
                </c:pt>
                <c:pt idx="137">
                  <c:v>1578.45</c:v>
                </c:pt>
                <c:pt idx="141">
                  <c:v>1573.87</c:v>
                </c:pt>
                <c:pt idx="142">
                  <c:v>1562.54</c:v>
                </c:pt>
                <c:pt idx="143">
                  <c:v>1555.86</c:v>
                </c:pt>
                <c:pt idx="144">
                  <c:v>1497.88</c:v>
                </c:pt>
                <c:pt idx="145">
                  <c:v>1489.7</c:v>
                </c:pt>
                <c:pt idx="146">
                  <c:v>1471.9</c:v>
                </c:pt>
                <c:pt idx="147">
                  <c:v>1480.12</c:v>
                </c:pt>
                <c:pt idx="148">
                  <c:v>1452.35</c:v>
                </c:pt>
                <c:pt idx="149">
                  <c:v>1443.46</c:v>
                </c:pt>
                <c:pt idx="150">
                  <c:v>1433.76</c:v>
                </c:pt>
                <c:pt idx="151">
                  <c:v>1420.39</c:v>
                </c:pt>
                <c:pt idx="152">
                  <c:v>1414.92</c:v>
                </c:pt>
                <c:pt idx="153">
                  <c:v>1471.9</c:v>
                </c:pt>
                <c:pt idx="154">
                  <c:v>1480.12</c:v>
                </c:pt>
                <c:pt idx="155">
                  <c:v>1452.35</c:v>
                </c:pt>
                <c:pt idx="156">
                  <c:v>1443.46</c:v>
                </c:pt>
                <c:pt idx="157">
                  <c:v>1433.76</c:v>
                </c:pt>
                <c:pt idx="158">
                  <c:v>1420.39</c:v>
                </c:pt>
                <c:pt idx="159">
                  <c:v>1414.92</c:v>
                </c:pt>
                <c:pt idx="160">
                  <c:v>1403.73</c:v>
                </c:pt>
                <c:pt idx="161">
                  <c:v>1390.25</c:v>
                </c:pt>
                <c:pt idx="162">
                  <c:v>1379.89</c:v>
                </c:pt>
                <c:pt idx="163">
                  <c:v>1372.78</c:v>
                </c:pt>
                <c:pt idx="164">
                  <c:v>1366.4</c:v>
                </c:pt>
                <c:pt idx="165">
                  <c:v>1065.02</c:v>
                </c:pt>
                <c:pt idx="166">
                  <c:v>1061.3599999999999</c:v>
                </c:pt>
                <c:pt idx="167">
                  <c:v>1051.6500000000001</c:v>
                </c:pt>
                <c:pt idx="168">
                  <c:v>1045.25</c:v>
                </c:pt>
                <c:pt idx="169">
                  <c:v>1037.1300000000001</c:v>
                </c:pt>
                <c:pt idx="170">
                  <c:v>1033.24</c:v>
                </c:pt>
                <c:pt idx="171">
                  <c:v>1029.6199999999999</c:v>
                </c:pt>
                <c:pt idx="172">
                  <c:v>1307.28</c:v>
                </c:pt>
                <c:pt idx="173">
                  <c:v>1303.78</c:v>
                </c:pt>
                <c:pt idx="174">
                  <c:v>1293.8800000000001</c:v>
                </c:pt>
                <c:pt idx="175">
                  <c:v>1288.3900000000001</c:v>
                </c:pt>
                <c:pt idx="176">
                  <c:v>1281.0999999999999</c:v>
                </c:pt>
                <c:pt idx="177">
                  <c:v>1275.74</c:v>
                </c:pt>
                <c:pt idx="178">
                  <c:v>1268.6099999999999</c:v>
                </c:pt>
                <c:pt idx="179">
                  <c:v>1263.19</c:v>
                </c:pt>
                <c:pt idx="180">
                  <c:v>1255.53</c:v>
                </c:pt>
                <c:pt idx="181">
                  <c:v>1247.43</c:v>
                </c:pt>
                <c:pt idx="182">
                  <c:v>1241.6400000000001</c:v>
                </c:pt>
                <c:pt idx="183">
                  <c:v>1234.73</c:v>
                </c:pt>
                <c:pt idx="184">
                  <c:v>1227.93</c:v>
                </c:pt>
                <c:pt idx="185">
                  <c:v>1222.57</c:v>
                </c:pt>
                <c:pt idx="186">
                  <c:v>1215.72</c:v>
                </c:pt>
                <c:pt idx="187">
                  <c:v>1209.32</c:v>
                </c:pt>
                <c:pt idx="191">
                  <c:v>1204.58</c:v>
                </c:pt>
                <c:pt idx="192">
                  <c:v>1196.3900000000001</c:v>
                </c:pt>
                <c:pt idx="193">
                  <c:v>1189.78</c:v>
                </c:pt>
                <c:pt idx="194">
                  <c:v>1199.8</c:v>
                </c:pt>
                <c:pt idx="195">
                  <c:v>1181.56</c:v>
                </c:pt>
                <c:pt idx="196">
                  <c:v>1175.77</c:v>
                </c:pt>
                <c:pt idx="197">
                  <c:v>1187.71</c:v>
                </c:pt>
                <c:pt idx="198">
                  <c:v>1165.1600000000001</c:v>
                </c:pt>
                <c:pt idx="199">
                  <c:v>1162.17</c:v>
                </c:pt>
                <c:pt idx="200">
                  <c:v>1160.96</c:v>
                </c:pt>
                <c:pt idx="201">
                  <c:v>1155.1600000000001</c:v>
                </c:pt>
                <c:pt idx="202">
                  <c:v>1151.29</c:v>
                </c:pt>
                <c:pt idx="203">
                  <c:v>1146.8</c:v>
                </c:pt>
                <c:pt idx="204">
                  <c:v>1094.27</c:v>
                </c:pt>
                <c:pt idx="205">
                  <c:v>1139.26</c:v>
                </c:pt>
                <c:pt idx="206">
                  <c:v>1134.79</c:v>
                </c:pt>
                <c:pt idx="207">
                  <c:v>1128.73</c:v>
                </c:pt>
                <c:pt idx="208">
                  <c:v>1125.92</c:v>
                </c:pt>
                <c:pt idx="209">
                  <c:v>1120.3800000000001</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49689088"/>
        <c:axId val="149690624"/>
      </c:lineChart>
      <c:dateAx>
        <c:axId val="14968908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9690624"/>
        <c:crosses val="autoZero"/>
        <c:auto val="0"/>
        <c:lblOffset val="100"/>
        <c:baseTimeUnit val="days"/>
        <c:majorUnit val="1"/>
        <c:majorTimeUnit val="months"/>
        <c:minorUnit val="1"/>
        <c:minorTimeUnit val="months"/>
      </c:dateAx>
      <c:valAx>
        <c:axId val="14969062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968908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49721856"/>
        <c:axId val="14972377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49721856"/>
        <c:axId val="149723776"/>
      </c:lineChart>
      <c:catAx>
        <c:axId val="149721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49723776"/>
        <c:crosses val="autoZero"/>
        <c:auto val="0"/>
        <c:lblAlgn val="ctr"/>
        <c:lblOffset val="100"/>
        <c:tickLblSkip val="1"/>
        <c:tickMarkSkip val="1"/>
        <c:noMultiLvlLbl val="0"/>
      </c:catAx>
      <c:valAx>
        <c:axId val="14972377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4972185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18.036000000000001</c:v>
                </c:pt>
                <c:pt idx="1">
                  <c:v>27.367000000000001</c:v>
                </c:pt>
                <c:pt idx="2">
                  <c:v>19.064</c:v>
                </c:pt>
                <c:pt idx="3">
                  <c:v>498.12799999999999</c:v>
                </c:pt>
                <c:pt idx="4">
                  <c:v>191.66499999999999</c:v>
                </c:pt>
                <c:pt idx="5">
                  <c:v>17.5</c:v>
                </c:pt>
                <c:pt idx="6">
                  <c:v>343.99</c:v>
                </c:pt>
                <c:pt idx="7">
                  <c:v>9.6890000000000001</c:v>
                </c:pt>
                <c:pt idx="8">
                  <c:v>9.52</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16.007999999999999</c:v>
                </c:pt>
                <c:pt idx="1">
                  <c:v>19.097000000000001</c:v>
                </c:pt>
                <c:pt idx="2">
                  <c:v>15.505000000000001</c:v>
                </c:pt>
                <c:pt idx="3">
                  <c:v>533.06100000000004</c:v>
                </c:pt>
                <c:pt idx="4">
                  <c:v>244.17</c:v>
                </c:pt>
                <c:pt idx="5">
                  <c:v>14.9</c:v>
                </c:pt>
                <c:pt idx="6">
                  <c:v>209.28</c:v>
                </c:pt>
                <c:pt idx="7">
                  <c:v>13.018000000000001</c:v>
                </c:pt>
                <c:pt idx="8">
                  <c:v>10.68</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0233472"/>
        <c:axId val="150235392"/>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52.744999999999997</c:v>
                </c:pt>
                <c:pt idx="1">
                  <c:v>71.81</c:v>
                </c:pt>
                <c:pt idx="2">
                  <c:v>460.99</c:v>
                </c:pt>
                <c:pt idx="3">
                  <c:v>86.74</c:v>
                </c:pt>
                <c:pt idx="4">
                  <c:v>133.65</c:v>
                </c:pt>
                <c:pt idx="5">
                  <c:v>61.2</c:v>
                </c:pt>
                <c:pt idx="6">
                  <c:v>166.09</c:v>
                </c:pt>
                <c:pt idx="7">
                  <c:v>230.38</c:v>
                </c:pt>
                <c:pt idx="8">
                  <c:v>149.07</c:v>
                </c:pt>
              </c:numCache>
            </c:numRef>
          </c:cat>
          <c:val>
            <c:numRef>
              <c:f>'RINCI 1'!$F$9:$F$17</c:f>
              <c:numCache>
                <c:formatCode>_(* #,##0.00_);_(* \(#,##0.00\);_(* "-"??_);_(@_)</c:formatCode>
                <c:ptCount val="9"/>
                <c:pt idx="0">
                  <c:v>53.24</c:v>
                </c:pt>
                <c:pt idx="1">
                  <c:v>73.650000000000006</c:v>
                </c:pt>
                <c:pt idx="2">
                  <c:v>461.3</c:v>
                </c:pt>
                <c:pt idx="3">
                  <c:v>85.92</c:v>
                </c:pt>
                <c:pt idx="4">
                  <c:v>132.4</c:v>
                </c:pt>
                <c:pt idx="5">
                  <c:v>62.87</c:v>
                </c:pt>
                <c:pt idx="6">
                  <c:v>180.7</c:v>
                </c:pt>
                <c:pt idx="7">
                  <c:v>229.82</c:v>
                </c:pt>
                <c:pt idx="8">
                  <c:v>147.9</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52.744999999999997</c:v>
                </c:pt>
                <c:pt idx="1">
                  <c:v>71.81</c:v>
                </c:pt>
                <c:pt idx="2">
                  <c:v>460.99</c:v>
                </c:pt>
                <c:pt idx="3">
                  <c:v>86.74</c:v>
                </c:pt>
                <c:pt idx="4">
                  <c:v>133.65</c:v>
                </c:pt>
                <c:pt idx="5">
                  <c:v>61.2</c:v>
                </c:pt>
                <c:pt idx="6">
                  <c:v>166.09</c:v>
                </c:pt>
                <c:pt idx="7">
                  <c:v>230.38</c:v>
                </c:pt>
                <c:pt idx="8">
                  <c:v>149.07</c:v>
                </c:pt>
              </c:numCache>
            </c:numRef>
          </c:cat>
          <c:val>
            <c:numRef>
              <c:f>'RINCI 1'!$G$9:$G$17</c:f>
              <c:numCache>
                <c:formatCode>_(* #,##0.00_);_(* \(#,##0.00\);_(* "-"??_);_(@_)</c:formatCode>
                <c:ptCount val="9"/>
                <c:pt idx="0">
                  <c:v>52.744999999999997</c:v>
                </c:pt>
                <c:pt idx="1">
                  <c:v>71.81</c:v>
                </c:pt>
                <c:pt idx="2">
                  <c:v>460.99</c:v>
                </c:pt>
                <c:pt idx="3">
                  <c:v>86.74</c:v>
                </c:pt>
                <c:pt idx="4">
                  <c:v>133.65</c:v>
                </c:pt>
                <c:pt idx="5">
                  <c:v>61.2</c:v>
                </c:pt>
                <c:pt idx="6">
                  <c:v>166.09</c:v>
                </c:pt>
                <c:pt idx="7">
                  <c:v>230.38</c:v>
                </c:pt>
                <c:pt idx="8">
                  <c:v>149.07</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0237568"/>
        <c:axId val="150239488"/>
      </c:lineChart>
      <c:catAx>
        <c:axId val="15023347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0235392"/>
        <c:crossesAt val="10"/>
        <c:auto val="0"/>
        <c:lblAlgn val="ctr"/>
        <c:lblOffset val="100"/>
        <c:tickLblSkip val="1"/>
        <c:tickMarkSkip val="1"/>
        <c:noMultiLvlLbl val="0"/>
      </c:catAx>
      <c:valAx>
        <c:axId val="15023539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0233472"/>
        <c:crosses val="autoZero"/>
        <c:crossBetween val="between"/>
        <c:majorUnit val="50"/>
      </c:valAx>
      <c:catAx>
        <c:axId val="15023756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0239488"/>
        <c:crosses val="autoZero"/>
        <c:auto val="0"/>
        <c:lblAlgn val="ctr"/>
        <c:lblOffset val="100"/>
        <c:noMultiLvlLbl val="0"/>
      </c:catAx>
      <c:valAx>
        <c:axId val="15023948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023756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0.22800000000000001</c:v>
                </c:pt>
                <c:pt idx="1">
                  <c:v>0.27200000000000002</c:v>
                </c:pt>
                <c:pt idx="2">
                  <c:v>0.17100000000000001</c:v>
                </c:pt>
                <c:pt idx="3">
                  <c:v>1.2589999999999999</c:v>
                </c:pt>
                <c:pt idx="4">
                  <c:v>2.7E-2</c:v>
                </c:pt>
                <c:pt idx="5">
                  <c:v>6.8000000000000005E-2</c:v>
                </c:pt>
                <c:pt idx="6">
                  <c:v>5.1639999999999997</c:v>
                </c:pt>
                <c:pt idx="7">
                  <c:v>1.72</c:v>
                </c:pt>
                <c:pt idx="8">
                  <c:v>1.764</c:v>
                </c:pt>
                <c:pt idx="9">
                  <c:v>1.482</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0470656"/>
        <c:axId val="15047219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5.3999999999999999E-2</c:v>
                </c:pt>
                <c:pt idx="1">
                  <c:v>0.38600000000000001</c:v>
                </c:pt>
                <c:pt idx="2">
                  <c:v>9.2999999999999999E-2</c:v>
                </c:pt>
                <c:pt idx="3">
                  <c:v>1.506</c:v>
                </c:pt>
                <c:pt idx="4">
                  <c:v>6.2E-2</c:v>
                </c:pt>
                <c:pt idx="5">
                  <c:v>1.9E-2</c:v>
                </c:pt>
                <c:pt idx="6">
                  <c:v>5.9770000000000003</c:v>
                </c:pt>
                <c:pt idx="7">
                  <c:v>1.8660000000000001</c:v>
                </c:pt>
                <c:pt idx="8">
                  <c:v>2.5960000000000001</c:v>
                </c:pt>
                <c:pt idx="9">
                  <c:v>1.0349999999999999</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0474112"/>
        <c:axId val="150148224"/>
      </c:lineChart>
      <c:catAx>
        <c:axId val="15047065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0472192"/>
        <c:crosses val="autoZero"/>
        <c:auto val="1"/>
        <c:lblAlgn val="ctr"/>
        <c:lblOffset val="100"/>
        <c:tickMarkSkip val="1"/>
        <c:noMultiLvlLbl val="0"/>
      </c:catAx>
      <c:valAx>
        <c:axId val="15047219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0470656"/>
        <c:crosses val="autoZero"/>
        <c:crossBetween val="between"/>
        <c:majorUnit val="0.5"/>
      </c:valAx>
      <c:catAx>
        <c:axId val="150474112"/>
        <c:scaling>
          <c:orientation val="minMax"/>
        </c:scaling>
        <c:delete val="1"/>
        <c:axPos val="b"/>
        <c:numFmt formatCode="General" sourceLinked="1"/>
        <c:majorTickMark val="out"/>
        <c:minorTickMark val="none"/>
        <c:tickLblPos val="nextTo"/>
        <c:crossAx val="150148224"/>
        <c:crosses val="autoZero"/>
        <c:auto val="1"/>
        <c:lblAlgn val="ctr"/>
        <c:lblOffset val="100"/>
        <c:noMultiLvlLbl val="0"/>
      </c:catAx>
      <c:valAx>
        <c:axId val="15014822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047411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320.57</c:v>
                </c:pt>
                <c:pt idx="1">
                  <c:v>125.71</c:v>
                </c:pt>
                <c:pt idx="2">
                  <c:v>279.56</c:v>
                </c:pt>
                <c:pt idx="3">
                  <c:v>96.43</c:v>
                </c:pt>
                <c:pt idx="4">
                  <c:v>188.06</c:v>
                </c:pt>
                <c:pt idx="5">
                  <c:v>169.99</c:v>
                </c:pt>
                <c:pt idx="6">
                  <c:v>138.81</c:v>
                </c:pt>
                <c:pt idx="7">
                  <c:v>237.73</c:v>
                </c:pt>
                <c:pt idx="8">
                  <c:v>118.09</c:v>
                </c:pt>
                <c:pt idx="9">
                  <c:v>109.7</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317</c:v>
                </c:pt>
                <c:pt idx="1">
                  <c:v>126.68</c:v>
                </c:pt>
                <c:pt idx="2">
                  <c:v>278.27</c:v>
                </c:pt>
                <c:pt idx="3">
                  <c:v>96.92</c:v>
                </c:pt>
                <c:pt idx="4">
                  <c:v>189.04</c:v>
                </c:pt>
                <c:pt idx="5">
                  <c:v>167.99</c:v>
                </c:pt>
                <c:pt idx="6">
                  <c:v>139.15</c:v>
                </c:pt>
                <c:pt idx="7">
                  <c:v>238.01</c:v>
                </c:pt>
                <c:pt idx="8">
                  <c:v>118.59</c:v>
                </c:pt>
                <c:pt idx="9">
                  <c:v>109.13</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0191488"/>
        <c:axId val="150197376"/>
      </c:barChart>
      <c:catAx>
        <c:axId val="15019148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0197376"/>
        <c:crossesAt val="0"/>
        <c:auto val="0"/>
        <c:lblAlgn val="ctr"/>
        <c:lblOffset val="100"/>
        <c:tickLblSkip val="1"/>
        <c:tickMarkSkip val="1"/>
        <c:noMultiLvlLbl val="0"/>
      </c:catAx>
      <c:valAx>
        <c:axId val="15019737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019148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16.007999999999999</c:v>
                </c:pt>
                <c:pt idx="1">
                  <c:v>19.097000000000001</c:v>
                </c:pt>
                <c:pt idx="2">
                  <c:v>15.505000000000001</c:v>
                </c:pt>
                <c:pt idx="3">
                  <c:v>533.06100000000004</c:v>
                </c:pt>
                <c:pt idx="4">
                  <c:v>244.17</c:v>
                </c:pt>
                <c:pt idx="5">
                  <c:v>14.9</c:v>
                </c:pt>
                <c:pt idx="6">
                  <c:v>209.28</c:v>
                </c:pt>
                <c:pt idx="7">
                  <c:v>13.018000000000001</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0431232"/>
        <c:axId val="150432768"/>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16.007999999999999</c:v>
                </c:pt>
                <c:pt idx="1">
                  <c:v>19.097000000000001</c:v>
                </c:pt>
                <c:pt idx="2">
                  <c:v>15.505000000000001</c:v>
                </c:pt>
                <c:pt idx="3">
                  <c:v>533.06100000000004</c:v>
                </c:pt>
                <c:pt idx="4">
                  <c:v>244.17</c:v>
                </c:pt>
                <c:pt idx="5">
                  <c:v>14.9</c:v>
                </c:pt>
                <c:pt idx="6">
                  <c:v>209.28</c:v>
                </c:pt>
                <c:pt idx="7">
                  <c:v>13.018000000000001</c:v>
                </c:pt>
              </c:numCache>
            </c:numRef>
          </c:cat>
          <c:val>
            <c:numRef>
              <c:f>'RINCI 1'!$F$9:$F$16</c:f>
              <c:numCache>
                <c:formatCode>_(* #,##0.00_);_(* \(#,##0.00\);_(* "-"??_);_(@_)</c:formatCode>
                <c:ptCount val="8"/>
                <c:pt idx="0">
                  <c:v>53.24</c:v>
                </c:pt>
                <c:pt idx="1">
                  <c:v>73.650000000000006</c:v>
                </c:pt>
                <c:pt idx="2">
                  <c:v>461.3</c:v>
                </c:pt>
                <c:pt idx="3">
                  <c:v>85.92</c:v>
                </c:pt>
                <c:pt idx="4">
                  <c:v>132.4</c:v>
                </c:pt>
                <c:pt idx="5">
                  <c:v>62.87</c:v>
                </c:pt>
                <c:pt idx="6">
                  <c:v>180.7</c:v>
                </c:pt>
                <c:pt idx="7">
                  <c:v>229.82</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16.007999999999999</c:v>
                </c:pt>
                <c:pt idx="1">
                  <c:v>19.097000000000001</c:v>
                </c:pt>
                <c:pt idx="2">
                  <c:v>15.505000000000001</c:v>
                </c:pt>
                <c:pt idx="3">
                  <c:v>533.06100000000004</c:v>
                </c:pt>
                <c:pt idx="4">
                  <c:v>244.17</c:v>
                </c:pt>
                <c:pt idx="5">
                  <c:v>14.9</c:v>
                </c:pt>
                <c:pt idx="6">
                  <c:v>209.28</c:v>
                </c:pt>
                <c:pt idx="7">
                  <c:v>13.018000000000001</c:v>
                </c:pt>
              </c:numCache>
            </c:numRef>
          </c:cat>
          <c:val>
            <c:numRef>
              <c:f>'RINCI 1'!$G$9:$G$16</c:f>
              <c:numCache>
                <c:formatCode>_(* #,##0.00_);_(* \(#,##0.00\);_(* "-"??_);_(@_)</c:formatCode>
                <c:ptCount val="8"/>
                <c:pt idx="0">
                  <c:v>52.744999999999997</c:v>
                </c:pt>
                <c:pt idx="1">
                  <c:v>71.81</c:v>
                </c:pt>
                <c:pt idx="2">
                  <c:v>460.99</c:v>
                </c:pt>
                <c:pt idx="3">
                  <c:v>86.74</c:v>
                </c:pt>
                <c:pt idx="4">
                  <c:v>133.65</c:v>
                </c:pt>
                <c:pt idx="5">
                  <c:v>61.2</c:v>
                </c:pt>
                <c:pt idx="6">
                  <c:v>166.09</c:v>
                </c:pt>
                <c:pt idx="7">
                  <c:v>230.38</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0443136"/>
        <c:axId val="150445056"/>
      </c:lineChart>
      <c:catAx>
        <c:axId val="15043123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0432768"/>
        <c:crossesAt val="10"/>
        <c:auto val="0"/>
        <c:lblAlgn val="ctr"/>
        <c:lblOffset val="100"/>
        <c:tickLblSkip val="1"/>
        <c:tickMarkSkip val="1"/>
        <c:noMultiLvlLbl val="0"/>
      </c:catAx>
      <c:valAx>
        <c:axId val="150432768"/>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0431232"/>
        <c:crosses val="autoZero"/>
        <c:crossBetween val="between"/>
        <c:majorUnit val="100"/>
      </c:valAx>
      <c:catAx>
        <c:axId val="150443136"/>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0445056"/>
        <c:crosses val="autoZero"/>
        <c:auto val="0"/>
        <c:lblAlgn val="ctr"/>
        <c:lblOffset val="100"/>
        <c:noMultiLvlLbl val="0"/>
      </c:catAx>
      <c:valAx>
        <c:axId val="15044505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0443136"/>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74357760"/>
        <c:axId val="74359552"/>
      </c:lineChart>
      <c:catAx>
        <c:axId val="7435776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4359552"/>
        <c:crosses val="autoZero"/>
        <c:auto val="0"/>
        <c:lblAlgn val="ctr"/>
        <c:lblOffset val="100"/>
        <c:tickLblSkip val="1"/>
        <c:tickMarkSkip val="1"/>
        <c:noMultiLvlLbl val="0"/>
      </c:catAx>
      <c:valAx>
        <c:axId val="74359552"/>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7435776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74409088"/>
        <c:axId val="74410624"/>
      </c:lineChart>
      <c:catAx>
        <c:axId val="74409088"/>
        <c:scaling>
          <c:orientation val="minMax"/>
        </c:scaling>
        <c:delete val="0"/>
        <c:axPos val="b"/>
        <c:numFmt formatCode="General" sourceLinked="0"/>
        <c:majorTickMark val="none"/>
        <c:minorTickMark val="none"/>
        <c:tickLblPos val="nextTo"/>
        <c:txPr>
          <a:bodyPr/>
          <a:lstStyle/>
          <a:p>
            <a:pPr>
              <a:defRPr lang="en-GB"/>
            </a:pPr>
            <a:endParaRPr lang="en-US"/>
          </a:p>
        </c:txPr>
        <c:crossAx val="74410624"/>
        <c:crosses val="autoZero"/>
        <c:auto val="1"/>
        <c:lblAlgn val="ctr"/>
        <c:lblOffset val="100"/>
        <c:noMultiLvlLbl val="0"/>
      </c:catAx>
      <c:valAx>
        <c:axId val="7441062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7440908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layout/>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82496896"/>
        <c:axId val="74056832"/>
      </c:lineChart>
      <c:catAx>
        <c:axId val="8249689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74056832"/>
        <c:crosses val="autoZero"/>
        <c:auto val="0"/>
        <c:lblAlgn val="ctr"/>
        <c:lblOffset val="100"/>
        <c:tickLblSkip val="1"/>
        <c:tickMarkSkip val="1"/>
        <c:noMultiLvlLbl val="0"/>
      </c:catAx>
      <c:valAx>
        <c:axId val="74056832"/>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layout/>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8249689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74188288"/>
        <c:axId val="74189824"/>
      </c:lineChart>
      <c:catAx>
        <c:axId val="741882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4189824"/>
        <c:crossesAt val="0"/>
        <c:auto val="0"/>
        <c:lblAlgn val="ctr"/>
        <c:lblOffset val="100"/>
        <c:tickMarkSkip val="1"/>
        <c:noMultiLvlLbl val="0"/>
      </c:catAx>
      <c:valAx>
        <c:axId val="7418982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418828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82794752"/>
        <c:axId val="82804736"/>
      </c:lineChart>
      <c:catAx>
        <c:axId val="8279475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82804736"/>
        <c:crosses val="autoZero"/>
        <c:auto val="0"/>
        <c:lblAlgn val="ctr"/>
        <c:lblOffset val="100"/>
        <c:tickLblSkip val="1"/>
        <c:tickMarkSkip val="1"/>
        <c:noMultiLvlLbl val="0"/>
      </c:catAx>
      <c:valAx>
        <c:axId val="82804736"/>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8279475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83155200"/>
        <c:axId val="83161088"/>
      </c:lineChart>
      <c:catAx>
        <c:axId val="8315520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83161088"/>
        <c:crosses val="autoZero"/>
        <c:auto val="0"/>
        <c:lblAlgn val="ctr"/>
        <c:lblOffset val="100"/>
        <c:tickLblSkip val="1"/>
        <c:tickMarkSkip val="1"/>
        <c:noMultiLvlLbl val="0"/>
      </c:catAx>
      <c:valAx>
        <c:axId val="83161088"/>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83155200"/>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82589568"/>
        <c:axId val="82591104"/>
      </c:lineChart>
      <c:catAx>
        <c:axId val="82589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2591104"/>
        <c:crossesAt val="0"/>
        <c:auto val="0"/>
        <c:lblAlgn val="ctr"/>
        <c:lblOffset val="100"/>
        <c:tickLblSkip val="1"/>
        <c:tickMarkSkip val="1"/>
        <c:noMultiLvlLbl val="0"/>
      </c:catAx>
      <c:valAx>
        <c:axId val="8259110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258956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82690048"/>
        <c:axId val="82691584"/>
      </c:lineChart>
      <c:catAx>
        <c:axId val="826900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2691584"/>
        <c:crossesAt val="0"/>
        <c:auto val="0"/>
        <c:lblAlgn val="ctr"/>
        <c:lblOffset val="100"/>
        <c:tickMarkSkip val="1"/>
        <c:noMultiLvlLbl val="0"/>
      </c:catAx>
      <c:valAx>
        <c:axId val="82691584"/>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269004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5" zoomScaleNormal="90" zoomScaleSheetLayoutView="10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1590.37</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1518.81</v>
      </c>
      <c r="M6" s="210"/>
      <c r="N6" s="210"/>
      <c r="O6" s="210">
        <v>1539.58</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v>1610.88</v>
      </c>
      <c r="M7" s="210"/>
      <c r="N7" s="663"/>
      <c r="O7" s="210">
        <v>1536.02</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v>1532.13</v>
      </c>
      <c r="M8" s="210"/>
      <c r="N8" s="210"/>
      <c r="O8" s="211">
        <v>1579.86</v>
      </c>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v>1433.76</v>
      </c>
      <c r="M9" s="210"/>
      <c r="O9" s="210">
        <v>1610.88</v>
      </c>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v>1181.56</v>
      </c>
      <c r="M10" s="210"/>
      <c r="O10" s="210">
        <v>1577.42</v>
      </c>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v>1120.3800000000001</v>
      </c>
      <c r="M11" s="210"/>
      <c r="N11" s="676"/>
      <c r="O11" s="818">
        <v>1575.44</v>
      </c>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v>1555.86</v>
      </c>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v>1433.76</v>
      </c>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v>1029.6199999999999</v>
      </c>
      <c r="P14" s="210">
        <v>1120.3800000000001</v>
      </c>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v>1268.6099999999999</v>
      </c>
      <c r="P15" s="210">
        <v>1151.29</v>
      </c>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v>1224.5899999999999</v>
      </c>
      <c r="P16" s="210">
        <v>1222.57</v>
      </c>
      <c r="Q16" s="210"/>
    </row>
    <row r="17" spans="8:16" x14ac:dyDescent="0.25">
      <c r="P17" s="208">
        <v>1181.56</v>
      </c>
    </row>
    <row r="18" spans="8:16" x14ac:dyDescent="0.25">
      <c r="H18" s="208" t="s">
        <v>343</v>
      </c>
    </row>
    <row r="22" spans="8:16" x14ac:dyDescent="0.25">
      <c r="O22" s="208" t="s">
        <v>298</v>
      </c>
    </row>
    <row r="26" spans="8:16" x14ac:dyDescent="0.25">
      <c r="N26" s="808"/>
    </row>
    <row r="32" spans="8:16"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20" t="s">
        <v>288</v>
      </c>
      <c r="C2" s="820"/>
      <c r="D2" s="820"/>
      <c r="E2" s="820"/>
      <c r="F2" s="820"/>
      <c r="G2" s="820"/>
      <c r="H2" s="820"/>
      <c r="I2" s="820"/>
      <c r="J2" s="820"/>
      <c r="K2" s="820"/>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21" t="s">
        <v>284</v>
      </c>
      <c r="C3" s="821"/>
      <c r="D3" s="821"/>
      <c r="E3" s="821"/>
      <c r="F3" s="821"/>
      <c r="G3" s="821"/>
      <c r="H3" s="821"/>
      <c r="I3" s="821"/>
      <c r="J3" s="821"/>
      <c r="K3" s="821"/>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22" t="s">
        <v>16</v>
      </c>
      <c r="B3" s="822"/>
      <c r="C3" s="822"/>
      <c r="D3" s="822"/>
      <c r="E3" s="822"/>
      <c r="F3" s="822"/>
      <c r="G3" s="822"/>
      <c r="H3" s="822"/>
      <c r="I3" s="822"/>
    </row>
    <row r="4" spans="1:14" ht="21" x14ac:dyDescent="0.2">
      <c r="A4" s="822" t="s">
        <v>17</v>
      </c>
      <c r="B4" s="822"/>
      <c r="C4" s="822"/>
      <c r="D4" s="822"/>
      <c r="E4" s="822"/>
      <c r="F4" s="822"/>
      <c r="G4" s="822"/>
      <c r="H4" s="822"/>
      <c r="I4" s="822"/>
    </row>
    <row r="5" spans="1:14" ht="21" x14ac:dyDescent="0.35">
      <c r="A5" s="823" t="str">
        <f>+UTAMA!B4</f>
        <v xml:space="preserve">MINGGU KE II JULI ( 11 JULI S/D 17 JULI 2023 ) dalam Juta m3 </v>
      </c>
      <c r="B5" s="823"/>
      <c r="C5" s="823"/>
      <c r="D5" s="823"/>
      <c r="E5" s="823"/>
      <c r="F5" s="823"/>
      <c r="G5" s="823"/>
      <c r="H5" s="823"/>
      <c r="I5" s="823"/>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338.77</v>
      </c>
      <c r="F11" s="90">
        <f>+UTAMA!H12</f>
        <v>7.157</v>
      </c>
      <c r="G11" s="87">
        <f>+UTAMA!I12</f>
        <v>339.49</v>
      </c>
      <c r="H11" s="90">
        <f>+UTAMA!J12</f>
        <v>7.7619999999999996</v>
      </c>
      <c r="I11" s="91">
        <v>35162</v>
      </c>
      <c r="K11" s="125"/>
      <c r="L11" s="125"/>
      <c r="M11" s="125"/>
      <c r="N11" s="92"/>
    </row>
    <row r="12" spans="1:14" ht="15.75" x14ac:dyDescent="0.25">
      <c r="A12" s="126">
        <f>+A11+1</f>
        <v>2</v>
      </c>
      <c r="B12" s="127" t="s">
        <v>29</v>
      </c>
      <c r="C12" s="93">
        <f>+UTAMA!E13</f>
        <v>77.5</v>
      </c>
      <c r="D12" s="94">
        <f>+UTAMA!F13</f>
        <v>45.13</v>
      </c>
      <c r="E12" s="95">
        <f>+UTAMA!G13</f>
        <v>73.650000000000006</v>
      </c>
      <c r="F12" s="94">
        <f>+UTAMA!H13</f>
        <v>27.367000000000001</v>
      </c>
      <c r="G12" s="93">
        <f>+UTAMA!I13</f>
        <v>71.81</v>
      </c>
      <c r="H12" s="94">
        <f>+UTAMA!J13</f>
        <v>19.097000000000001</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53.24</v>
      </c>
      <c r="F13" s="94">
        <f>+UTAMA!H11</f>
        <v>18.036000000000001</v>
      </c>
      <c r="G13" s="93">
        <f>+UTAMA!I11</f>
        <v>52.744999999999997</v>
      </c>
      <c r="H13" s="94">
        <f>+UTAMA!J11</f>
        <v>16.007999999999999</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460.99</v>
      </c>
      <c r="H14" s="94">
        <f>+UTAMA!J14</f>
        <v>15.505000000000001</v>
      </c>
      <c r="I14" s="96">
        <v>19972</v>
      </c>
      <c r="K14" s="125"/>
      <c r="L14" s="125"/>
      <c r="M14" s="125"/>
      <c r="N14" s="92"/>
    </row>
    <row r="15" spans="1:14" ht="15.75" x14ac:dyDescent="0.25">
      <c r="A15" s="126">
        <f t="shared" si="0"/>
        <v>5</v>
      </c>
      <c r="B15" s="127" t="s">
        <v>32</v>
      </c>
      <c r="C15" s="93">
        <f>+UTAMA!E15</f>
        <v>207</v>
      </c>
      <c r="D15" s="94">
        <f>+UTAMA!F15</f>
        <v>9.5030000000000001</v>
      </c>
      <c r="E15" s="97">
        <f>+UTAMA!H15</f>
        <v>7.2240000000000002</v>
      </c>
      <c r="F15" s="94">
        <f>+UTAMA!H15</f>
        <v>7.2240000000000002</v>
      </c>
      <c r="G15" s="93">
        <f>+UTAMA!I15</f>
        <v>206.07</v>
      </c>
      <c r="H15" s="94">
        <f>+UTAMA!J15</f>
        <v>8.3949999999999996</v>
      </c>
      <c r="I15" s="96">
        <v>4959</v>
      </c>
      <c r="K15" s="125"/>
      <c r="L15" s="125"/>
      <c r="M15" s="125"/>
      <c r="N15" s="92"/>
    </row>
    <row r="16" spans="1:14" ht="15.75" x14ac:dyDescent="0.25">
      <c r="A16" s="126">
        <f t="shared" si="0"/>
        <v>6</v>
      </c>
      <c r="B16" s="127" t="s">
        <v>33</v>
      </c>
      <c r="C16" s="93">
        <f>+UTAMA!E16</f>
        <v>320</v>
      </c>
      <c r="D16" s="94">
        <f>+UTAMA!F16</f>
        <v>5.1509999999999998</v>
      </c>
      <c r="E16" s="97">
        <f>+UTAMA!H16</f>
        <v>3.9660000000000002</v>
      </c>
      <c r="F16" s="94">
        <f>+UTAMA!H16</f>
        <v>3.9660000000000002</v>
      </c>
      <c r="G16" s="93">
        <f>+UTAMA!I16</f>
        <v>315.2</v>
      </c>
      <c r="H16" s="94">
        <f>+UTAMA!J16</f>
        <v>3.0230000000000001</v>
      </c>
      <c r="I16" s="96">
        <v>6052</v>
      </c>
      <c r="K16" s="125"/>
      <c r="L16" s="125"/>
      <c r="M16" s="125"/>
      <c r="N16" s="92"/>
    </row>
    <row r="17" spans="1:14" ht="15.75" x14ac:dyDescent="0.25">
      <c r="A17" s="126">
        <f t="shared" si="0"/>
        <v>7</v>
      </c>
      <c r="B17" s="127" t="s">
        <v>34</v>
      </c>
      <c r="C17" s="93">
        <f>+UTAMA!E17</f>
        <v>90</v>
      </c>
      <c r="D17" s="94">
        <f>+UTAMA!F17</f>
        <v>689.09100000000001</v>
      </c>
      <c r="E17" s="97">
        <f>+UTAMA!G17</f>
        <v>85.92</v>
      </c>
      <c r="F17" s="94">
        <f>+UTAMA!H17</f>
        <v>498.12799999999999</v>
      </c>
      <c r="G17" s="93">
        <f>+UTAMA!I17</f>
        <v>86.74</v>
      </c>
      <c r="H17" s="94">
        <f>+UTAMA!J17</f>
        <v>533.06100000000004</v>
      </c>
      <c r="I17" s="96">
        <v>59645</v>
      </c>
      <c r="K17" s="125"/>
      <c r="L17" s="125"/>
      <c r="M17" s="125"/>
      <c r="N17" s="92"/>
    </row>
    <row r="18" spans="1:14" ht="15.75" x14ac:dyDescent="0.25">
      <c r="A18" s="126">
        <f t="shared" si="0"/>
        <v>8</v>
      </c>
      <c r="B18" s="127" t="s">
        <v>35</v>
      </c>
      <c r="C18" s="93">
        <f>+UTAMA!E18</f>
        <v>120.5</v>
      </c>
      <c r="D18" s="94">
        <f>+UTAMA!F18</f>
        <v>2.0920000000000001</v>
      </c>
      <c r="E18" s="97">
        <f>+UTAMA!G18</f>
        <v>117.69</v>
      </c>
      <c r="F18" s="94">
        <f>+UTAMA!H18</f>
        <v>0.65600000000000003</v>
      </c>
      <c r="G18" s="93">
        <f>+UTAMA!I18</f>
        <v>118.1</v>
      </c>
      <c r="H18" s="94">
        <f>+UTAMA!J18</f>
        <v>0.873</v>
      </c>
      <c r="I18" s="98">
        <v>923</v>
      </c>
      <c r="K18" s="125"/>
      <c r="L18" s="125"/>
      <c r="M18" s="128"/>
      <c r="N18" s="92"/>
    </row>
    <row r="19" spans="1:14" ht="15.75" x14ac:dyDescent="0.25">
      <c r="A19" s="126">
        <f t="shared" si="0"/>
        <v>9</v>
      </c>
      <c r="B19" s="127" t="s">
        <v>36</v>
      </c>
      <c r="C19" s="93">
        <f>+UTAMA!E19</f>
        <v>120.8</v>
      </c>
      <c r="D19" s="94">
        <f>+UTAMA!F19</f>
        <v>2.3530000000000002</v>
      </c>
      <c r="E19" s="97">
        <f>+UTAMA!G19</f>
        <v>118.09</v>
      </c>
      <c r="F19" s="94">
        <f>+UTAMA!H19</f>
        <v>1.032</v>
      </c>
      <c r="G19" s="93">
        <f>+UTAMA!I19</f>
        <v>118.8</v>
      </c>
      <c r="H19" s="94">
        <f>+UTAMA!J19</f>
        <v>0.94899999999999995</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2.6240000000000001</v>
      </c>
      <c r="G20" s="93">
        <f>+UTAMA!I20</f>
        <v>46.14</v>
      </c>
      <c r="H20" s="94">
        <f>+UTAMA!J20</f>
        <v>3.8639999999999999</v>
      </c>
      <c r="I20" s="100">
        <v>440</v>
      </c>
      <c r="K20" s="125"/>
      <c r="L20" s="125"/>
      <c r="M20" s="128"/>
      <c r="N20" s="92"/>
    </row>
    <row r="21" spans="1:14" ht="15.75" x14ac:dyDescent="0.25">
      <c r="A21" s="126">
        <f t="shared" si="0"/>
        <v>11</v>
      </c>
      <c r="B21" s="127" t="s">
        <v>39</v>
      </c>
      <c r="C21" s="93">
        <f>+UTAMA!E21</f>
        <v>51.5</v>
      </c>
      <c r="D21" s="94">
        <f>+UTAMA!F21</f>
        <v>2.4159999999999999</v>
      </c>
      <c r="E21" s="97">
        <f>+UTAMA!G21</f>
        <v>49.09</v>
      </c>
      <c r="F21" s="94">
        <f>+UTAMA!H21</f>
        <v>1.65</v>
      </c>
      <c r="G21" s="93">
        <f>+UTAMA!I21</f>
        <v>50.38</v>
      </c>
      <c r="H21" s="94">
        <f>+UTAMA!J21</f>
        <v>2.0760000000000001</v>
      </c>
      <c r="I21" s="100">
        <v>775</v>
      </c>
      <c r="K21" s="125"/>
      <c r="L21" s="125"/>
      <c r="M21" s="128"/>
      <c r="N21" s="92"/>
    </row>
    <row r="22" spans="1:14" ht="15.75" x14ac:dyDescent="0.25">
      <c r="A22" s="126">
        <f t="shared" si="0"/>
        <v>12</v>
      </c>
      <c r="B22" s="127" t="s">
        <v>40</v>
      </c>
      <c r="C22" s="93">
        <f>+UTAMA!E22</f>
        <v>81</v>
      </c>
      <c r="D22" s="94">
        <f>+UTAMA!F22</f>
        <v>1.093</v>
      </c>
      <c r="E22" s="97">
        <f>+UTAMA!G22</f>
        <v>78.02</v>
      </c>
      <c r="F22" s="94">
        <f>+UTAMA!H22</f>
        <v>0.61</v>
      </c>
      <c r="G22" s="93">
        <f>+UTAMA!I22</f>
        <v>75.7</v>
      </c>
      <c r="H22" s="94">
        <f>+UTAMA!J22</f>
        <v>0.57399999999999995</v>
      </c>
      <c r="I22" s="96">
        <v>750</v>
      </c>
      <c r="K22" s="125"/>
      <c r="L22" s="125"/>
      <c r="M22" s="128"/>
      <c r="N22" s="92"/>
    </row>
    <row r="23" spans="1:14" ht="15.75" x14ac:dyDescent="0.25">
      <c r="A23" s="126">
        <f t="shared" si="0"/>
        <v>13</v>
      </c>
      <c r="B23" s="127" t="s">
        <v>41</v>
      </c>
      <c r="C23" s="93">
        <f>+UTAMA!E23</f>
        <v>82.8</v>
      </c>
      <c r="D23" s="94">
        <f>+UTAMA!F23</f>
        <v>0.42899999999999999</v>
      </c>
      <c r="E23" s="99">
        <f>+UTAMA!G23</f>
        <v>81.38</v>
      </c>
      <c r="F23" s="94">
        <f>+UTAMA!H23</f>
        <v>0.22700000000000001</v>
      </c>
      <c r="G23" s="93">
        <f>+UTAMA!I23</f>
        <v>80.08</v>
      </c>
      <c r="H23" s="94">
        <f>+UTAMA!J23</f>
        <v>7.0000000000000001E-3</v>
      </c>
      <c r="I23" s="96">
        <v>482</v>
      </c>
      <c r="K23" s="125"/>
      <c r="L23" s="125"/>
      <c r="M23" s="125"/>
      <c r="N23" s="92"/>
    </row>
    <row r="24" spans="1:14" ht="15.75" x14ac:dyDescent="0.25">
      <c r="A24" s="126">
        <f t="shared" si="0"/>
        <v>14</v>
      </c>
      <c r="B24" s="127" t="s">
        <v>42</v>
      </c>
      <c r="C24" s="93">
        <f>+UTAMA!E24</f>
        <v>69.95</v>
      </c>
      <c r="D24" s="94">
        <f>+UTAMA!F24</f>
        <v>0.25</v>
      </c>
      <c r="E24" s="99">
        <f>+UTAMA!G24</f>
        <v>69.19</v>
      </c>
      <c r="F24" s="94">
        <f>+UTAMA!H24</f>
        <v>0.14599999999999999</v>
      </c>
      <c r="G24" s="93">
        <f>+UTAMA!I24</f>
        <v>62.444000000000003</v>
      </c>
      <c r="H24" s="94">
        <f>+UTAMA!J24</f>
        <v>9.6000000000000002E-2</v>
      </c>
      <c r="I24" s="96">
        <v>366</v>
      </c>
      <c r="K24" s="125"/>
      <c r="L24" s="125"/>
      <c r="M24" s="125"/>
      <c r="N24" s="101"/>
    </row>
    <row r="25" spans="1:14" ht="15.75" x14ac:dyDescent="0.25">
      <c r="A25" s="126">
        <f t="shared" si="0"/>
        <v>15</v>
      </c>
      <c r="B25" s="127" t="s">
        <v>43</v>
      </c>
      <c r="C25" s="93">
        <f>+UTAMA!E25</f>
        <v>48.2</v>
      </c>
      <c r="D25" s="94">
        <f>+UTAMA!F25</f>
        <v>0.38500000000000001</v>
      </c>
      <c r="E25" s="97">
        <f>+UTAMA!G25</f>
        <v>45.65</v>
      </c>
      <c r="F25" s="94">
        <f>+UTAMA!H25</f>
        <v>7.2999999999999995E-2</v>
      </c>
      <c r="G25" s="93">
        <f>+UTAMA!I25</f>
        <v>45.65</v>
      </c>
      <c r="H25" s="94">
        <f>+UTAMA!J25</f>
        <v>0.20200000000000001</v>
      </c>
      <c r="I25" s="100">
        <v>260</v>
      </c>
      <c r="K25" s="125"/>
      <c r="L25" s="125"/>
      <c r="M25" s="125"/>
      <c r="N25" s="92"/>
    </row>
    <row r="26" spans="1:14" ht="15.75" x14ac:dyDescent="0.25">
      <c r="A26" s="126">
        <f t="shared" si="0"/>
        <v>16</v>
      </c>
      <c r="B26" s="127" t="s">
        <v>44</v>
      </c>
      <c r="C26" s="93">
        <f>+UTAMA!E26</f>
        <v>136</v>
      </c>
      <c r="D26" s="94">
        <f>+UTAMA!F26</f>
        <v>398.69</v>
      </c>
      <c r="E26" s="97">
        <f>+UTAMA!G26</f>
        <v>132.4</v>
      </c>
      <c r="F26" s="94">
        <f>+UTAMA!H26</f>
        <v>191.66499999999999</v>
      </c>
      <c r="G26" s="93">
        <f>+UTAMA!I26</f>
        <v>133.65</v>
      </c>
      <c r="H26" s="94">
        <f>+UTAMA!J26</f>
        <v>244.17</v>
      </c>
      <c r="I26" s="96">
        <v>28109</v>
      </c>
      <c r="K26" s="125"/>
      <c r="L26" s="125"/>
      <c r="M26" s="125"/>
      <c r="N26" s="102"/>
    </row>
    <row r="27" spans="1:14" ht="15.75" x14ac:dyDescent="0.25">
      <c r="A27" s="126">
        <f t="shared" si="0"/>
        <v>17</v>
      </c>
      <c r="B27" s="127" t="s">
        <v>45</v>
      </c>
      <c r="C27" s="93">
        <f>+UTAMA!E27</f>
        <v>113.5</v>
      </c>
      <c r="D27" s="94">
        <f>+UTAMA!F27</f>
        <v>2.3410000000000002</v>
      </c>
      <c r="E27" s="97">
        <f>+UTAMA!G27</f>
        <v>107.04</v>
      </c>
      <c r="F27" s="94">
        <f>+UTAMA!H27</f>
        <v>0.26</v>
      </c>
      <c r="G27" s="93">
        <f>+UTAMA!I27</f>
        <v>104.94</v>
      </c>
      <c r="H27" s="94">
        <f>+UTAMA!J27</f>
        <v>4.5999999999999999E-2</v>
      </c>
      <c r="I27" s="96">
        <v>874</v>
      </c>
      <c r="K27" s="125"/>
      <c r="L27" s="125"/>
      <c r="M27" s="125"/>
      <c r="N27" s="102"/>
    </row>
    <row r="28" spans="1:14" ht="15.75" x14ac:dyDescent="0.25">
      <c r="A28" s="126">
        <f t="shared" si="0"/>
        <v>18</v>
      </c>
      <c r="B28" s="127" t="s">
        <v>46</v>
      </c>
      <c r="C28" s="93">
        <f>+UTAMA!E28</f>
        <v>225.4</v>
      </c>
      <c r="D28" s="94">
        <f>+UTAMA!F28</f>
        <v>0.32300000000000001</v>
      </c>
      <c r="E28" s="97">
        <f>+UTAMA!G28</f>
        <v>201.87</v>
      </c>
      <c r="F28" s="94">
        <f>+UTAMA!H28</f>
        <v>0.13</v>
      </c>
      <c r="G28" s="93">
        <f>+UTAMA!I28</f>
        <v>199.9</v>
      </c>
      <c r="H28" s="94">
        <f>+UTAMA!J28</f>
        <v>2.5999999999999999E-2</v>
      </c>
      <c r="I28" s="100">
        <v>392</v>
      </c>
      <c r="K28" s="125"/>
      <c r="L28" s="125"/>
      <c r="M28" s="125"/>
      <c r="N28" s="92"/>
    </row>
    <row r="29" spans="1:14" ht="15.75" x14ac:dyDescent="0.25">
      <c r="A29" s="126">
        <f t="shared" si="0"/>
        <v>19</v>
      </c>
      <c r="B29" s="127" t="s">
        <v>47</v>
      </c>
      <c r="C29" s="93">
        <f>+UTAMA!E29</f>
        <v>224</v>
      </c>
      <c r="D29" s="94">
        <f>+UTAMA!F29</f>
        <v>0.42899999999999999</v>
      </c>
      <c r="E29" s="97">
        <f>+UTAMA!G29</f>
        <v>219.8</v>
      </c>
      <c r="F29" s="94">
        <f>+UTAMA!H29</f>
        <v>0.14099999999999999</v>
      </c>
      <c r="G29" s="93">
        <f>+UTAMA!I29</f>
        <v>219.77</v>
      </c>
      <c r="H29" s="94">
        <f>+UTAMA!J29</f>
        <v>0.14000000000000001</v>
      </c>
      <c r="I29" s="100">
        <v>500</v>
      </c>
      <c r="K29" s="125"/>
      <c r="L29" s="125"/>
      <c r="M29" s="125"/>
      <c r="N29" s="92"/>
    </row>
    <row r="30" spans="1:14" ht="15.75" x14ac:dyDescent="0.25">
      <c r="A30" s="126">
        <f t="shared" si="0"/>
        <v>20</v>
      </c>
      <c r="B30" s="127" t="s">
        <v>48</v>
      </c>
      <c r="C30" s="93">
        <f>+UTAMA!E30</f>
        <v>196</v>
      </c>
      <c r="D30" s="94">
        <f>+UTAMA!F30</f>
        <v>0.77100000000000002</v>
      </c>
      <c r="E30" s="97">
        <f>+UTAMA!G30</f>
        <v>191.74</v>
      </c>
      <c r="F30" s="94">
        <f>+UTAMA!H30</f>
        <v>0.14199999999999999</v>
      </c>
      <c r="G30" s="93">
        <f>+UTAMA!I30</f>
        <v>190.08</v>
      </c>
      <c r="H30" s="94">
        <f>+UTAMA!J30</f>
        <v>3.3000000000000002E-2</v>
      </c>
      <c r="I30" s="100">
        <v>700</v>
      </c>
      <c r="K30" s="125"/>
      <c r="L30" s="125"/>
      <c r="M30" s="125"/>
      <c r="N30" s="92"/>
    </row>
    <row r="31" spans="1:14" ht="15.75" x14ac:dyDescent="0.25">
      <c r="A31" s="126">
        <f t="shared" si="0"/>
        <v>21</v>
      </c>
      <c r="B31" s="127" t="s">
        <v>49</v>
      </c>
      <c r="C31" s="93">
        <f>+UTAMA!E31</f>
        <v>174</v>
      </c>
      <c r="D31" s="94">
        <f>+UTAMA!F31</f>
        <v>0.22600000000000001</v>
      </c>
      <c r="E31" s="99">
        <f>+UTAMA!G31</f>
        <v>168.57</v>
      </c>
      <c r="F31" s="94">
        <f>+UTAMA!H31</f>
        <v>6.0999999999999999E-2</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221.23</v>
      </c>
      <c r="F32" s="94">
        <f>+UTAMA!H32</f>
        <v>0.12</v>
      </c>
      <c r="G32" s="93">
        <f>+UTAMA!I32</f>
        <v>223.68</v>
      </c>
      <c r="H32" s="94">
        <f>+UTAMA!J32</f>
        <v>0.26300000000000001</v>
      </c>
      <c r="I32" s="98">
        <v>354</v>
      </c>
      <c r="K32" s="125"/>
      <c r="L32" s="125"/>
      <c r="M32" s="125"/>
      <c r="N32" s="92"/>
    </row>
    <row r="33" spans="1:14" ht="15.75" x14ac:dyDescent="0.25">
      <c r="A33" s="126">
        <f t="shared" si="0"/>
        <v>23</v>
      </c>
      <c r="B33" s="127" t="s">
        <v>51</v>
      </c>
      <c r="C33" s="93">
        <f>+UTAMA!E33</f>
        <v>249</v>
      </c>
      <c r="D33" s="94">
        <f>+UTAMA!F33</f>
        <v>1.708</v>
      </c>
      <c r="E33" s="97">
        <f>+UTAMA!G33</f>
        <v>244.21</v>
      </c>
      <c r="F33" s="94">
        <f>+UTAMA!H33</f>
        <v>0.59899999999999998</v>
      </c>
      <c r="G33" s="93">
        <f>+UTAMA!I33</f>
        <v>242.71</v>
      </c>
      <c r="H33" s="94">
        <f>+UTAMA!J33</f>
        <v>0.33200000000000002</v>
      </c>
      <c r="I33" s="100">
        <v>637</v>
      </c>
      <c r="K33" s="125"/>
      <c r="L33" s="125"/>
      <c r="M33" s="125"/>
      <c r="N33" s="92"/>
    </row>
    <row r="34" spans="1:14" ht="15.75" x14ac:dyDescent="0.25">
      <c r="A34" s="126">
        <f t="shared" si="0"/>
        <v>24</v>
      </c>
      <c r="B34" s="127" t="s">
        <v>52</v>
      </c>
      <c r="C34" s="93">
        <f>+UTAMA!E34</f>
        <v>164.75</v>
      </c>
      <c r="D34" s="94">
        <f>+UTAMA!F34</f>
        <v>4.3979999999999997</v>
      </c>
      <c r="E34" s="97">
        <f>+UTAMA!G34</f>
        <v>146.88999999999999</v>
      </c>
      <c r="F34" s="94">
        <f>+UTAMA!H34</f>
        <v>1.542</v>
      </c>
      <c r="G34" s="93">
        <f>+UTAMA!I34</f>
        <v>144.28</v>
      </c>
      <c r="H34" s="94">
        <f>+UTAMA!J34</f>
        <v>0.50700000000000001</v>
      </c>
      <c r="I34" s="100">
        <v>7394</v>
      </c>
      <c r="K34" s="125"/>
      <c r="L34" s="125"/>
      <c r="M34" s="125"/>
      <c r="N34" s="102"/>
    </row>
    <row r="35" spans="1:14" ht="15.75" x14ac:dyDescent="0.25">
      <c r="A35" s="126">
        <f t="shared" si="0"/>
        <v>25</v>
      </c>
      <c r="B35" s="127" t="s">
        <v>53</v>
      </c>
      <c r="C35" s="93">
        <f>+UTAMA!E35</f>
        <v>179.1</v>
      </c>
      <c r="D35" s="94">
        <f>+UTAMA!F35</f>
        <v>3.3109999999999999</v>
      </c>
      <c r="E35" s="103">
        <f>+UTAMA!G35</f>
        <v>203.26</v>
      </c>
      <c r="F35" s="94">
        <f>+UTAMA!H35</f>
        <v>2.3159999999999998</v>
      </c>
      <c r="G35" s="93">
        <f>+UTAMA!I35</f>
        <v>199.51</v>
      </c>
      <c r="H35" s="94">
        <f>+UTAMA!J35</f>
        <v>0.76800000000000002</v>
      </c>
      <c r="I35" s="100">
        <v>2410</v>
      </c>
      <c r="K35" s="125"/>
      <c r="L35" s="125"/>
      <c r="M35" s="125"/>
      <c r="N35" s="102"/>
    </row>
    <row r="36" spans="1:14" ht="15.75" x14ac:dyDescent="0.25">
      <c r="A36" s="126">
        <f t="shared" si="0"/>
        <v>26</v>
      </c>
      <c r="B36" s="127" t="s">
        <v>54</v>
      </c>
      <c r="C36" s="93">
        <f>+UTAMA!E36</f>
        <v>325.56</v>
      </c>
      <c r="D36" s="94">
        <f>+UTAMA!F36</f>
        <v>0.64100000000000001</v>
      </c>
      <c r="E36" s="103">
        <f>+UTAMA!G36</f>
        <v>320.57</v>
      </c>
      <c r="F36" s="94">
        <f>+UTAMA!H36</f>
        <v>0.22800000000000001</v>
      </c>
      <c r="G36" s="93">
        <f>+UTAMA!I36</f>
        <v>317</v>
      </c>
      <c r="H36" s="94">
        <f>+UTAMA!J36</f>
        <v>5.3999999999999999E-2</v>
      </c>
      <c r="I36" s="100">
        <v>1370</v>
      </c>
      <c r="K36" s="125"/>
      <c r="L36" s="125"/>
      <c r="M36" s="125"/>
      <c r="N36" s="102"/>
    </row>
    <row r="37" spans="1:14" ht="15.75" x14ac:dyDescent="0.25">
      <c r="A37" s="126">
        <f t="shared" si="0"/>
        <v>27</v>
      </c>
      <c r="B37" s="127" t="s">
        <v>55</v>
      </c>
      <c r="C37" s="93">
        <f>+UTAMA!E37</f>
        <v>129.19999999999999</v>
      </c>
      <c r="D37" s="94">
        <f>+UTAMA!F37</f>
        <v>0.71</v>
      </c>
      <c r="E37" s="103">
        <f>+UTAMA!G37</f>
        <v>125.71</v>
      </c>
      <c r="F37" s="94">
        <f>+UTAMA!H37</f>
        <v>0.27200000000000002</v>
      </c>
      <c r="G37" s="93">
        <f>+UTAMA!I37</f>
        <v>126.68</v>
      </c>
      <c r="H37" s="94">
        <f>+UTAMA!J37</f>
        <v>0.38600000000000001</v>
      </c>
      <c r="I37" s="100">
        <v>358</v>
      </c>
      <c r="K37" s="125"/>
      <c r="L37" s="125"/>
      <c r="M37" s="125"/>
      <c r="N37" s="102"/>
    </row>
    <row r="38" spans="1:14" ht="15.75" x14ac:dyDescent="0.25">
      <c r="A38" s="126">
        <f t="shared" si="0"/>
        <v>28</v>
      </c>
      <c r="B38" s="127" t="s">
        <v>56</v>
      </c>
      <c r="C38" s="93">
        <f>+UTAMA!E38</f>
        <v>282.77999999999997</v>
      </c>
      <c r="D38" s="94">
        <f>+UTAMA!F38</f>
        <v>0.48</v>
      </c>
      <c r="E38" s="103">
        <f>+UTAMA!G38</f>
        <v>279.56</v>
      </c>
      <c r="F38" s="94">
        <f>+UTAMA!H38</f>
        <v>0.17100000000000001</v>
      </c>
      <c r="G38" s="93">
        <f>+UTAMA!I38</f>
        <v>278.27</v>
      </c>
      <c r="H38" s="94">
        <f>+UTAMA!J38</f>
        <v>9.2999999999999999E-2</v>
      </c>
      <c r="I38" s="100">
        <v>268</v>
      </c>
      <c r="K38" s="125"/>
      <c r="L38" s="125"/>
      <c r="M38" s="125"/>
      <c r="N38" s="101"/>
    </row>
    <row r="39" spans="1:14" ht="15.75" x14ac:dyDescent="0.25">
      <c r="A39" s="126">
        <f t="shared" si="0"/>
        <v>29</v>
      </c>
      <c r="B39" s="127" t="s">
        <v>57</v>
      </c>
      <c r="C39" s="93">
        <f>+UTAMA!E39</f>
        <v>99</v>
      </c>
      <c r="D39" s="94">
        <f>+UTAMA!F39</f>
        <v>2.8849999999999998</v>
      </c>
      <c r="E39" s="103">
        <f>+UTAMA!G39</f>
        <v>96.43</v>
      </c>
      <c r="F39" s="94">
        <f>+UTAMA!H39</f>
        <v>1.2589999999999999</v>
      </c>
      <c r="G39" s="93">
        <f>+UTAMA!I39</f>
        <v>96.92</v>
      </c>
      <c r="H39" s="94">
        <f>+UTAMA!J39</f>
        <v>1.506</v>
      </c>
      <c r="I39" s="100">
        <v>892</v>
      </c>
      <c r="K39" s="125"/>
      <c r="L39" s="125"/>
      <c r="M39" s="125"/>
      <c r="N39" s="102"/>
    </row>
    <row r="40" spans="1:14" ht="15.75" x14ac:dyDescent="0.25">
      <c r="A40" s="126">
        <f t="shared" si="0"/>
        <v>30</v>
      </c>
      <c r="B40" s="127" t="s">
        <v>58</v>
      </c>
      <c r="C40" s="93">
        <f>+UTAMA!E40</f>
        <v>189.7</v>
      </c>
      <c r="D40" s="94">
        <f>+UTAMA!F40</f>
        <v>7.9000000000000001E-2</v>
      </c>
      <c r="E40" s="103">
        <f>+UTAMA!G40</f>
        <v>188.06</v>
      </c>
      <c r="F40" s="94">
        <f>+UTAMA!H40</f>
        <v>2.7E-2</v>
      </c>
      <c r="G40" s="93">
        <f>+UTAMA!I40</f>
        <v>189.04</v>
      </c>
      <c r="H40" s="94">
        <f>+UTAMA!J40</f>
        <v>6.2E-2</v>
      </c>
      <c r="I40" s="100">
        <v>274</v>
      </c>
      <c r="K40" s="125"/>
      <c r="L40" s="125"/>
      <c r="M40" s="125"/>
      <c r="N40" s="102"/>
    </row>
    <row r="41" spans="1:14" ht="15.75" x14ac:dyDescent="0.25">
      <c r="A41" s="126">
        <f t="shared" si="0"/>
        <v>31</v>
      </c>
      <c r="B41" s="127" t="s">
        <v>59</v>
      </c>
      <c r="C41" s="93">
        <f>+UTAMA!E41</f>
        <v>171.19</v>
      </c>
      <c r="D41" s="94">
        <f>+UTAMA!F41</f>
        <v>9.6000000000000002E-2</v>
      </c>
      <c r="E41" s="103">
        <f>+UTAMA!G41</f>
        <v>169.99</v>
      </c>
      <c r="F41" s="94">
        <f>+UTAMA!H41</f>
        <v>6.8000000000000005E-2</v>
      </c>
      <c r="G41" s="93">
        <f>+UTAMA!I41</f>
        <v>167.99</v>
      </c>
      <c r="H41" s="94">
        <f>+UTAMA!J41</f>
        <v>1.9E-2</v>
      </c>
      <c r="I41" s="100">
        <v>395</v>
      </c>
      <c r="K41" s="125"/>
      <c r="L41" s="125"/>
      <c r="M41" s="125"/>
      <c r="N41" s="102"/>
    </row>
    <row r="42" spans="1:14" ht="15.75" x14ac:dyDescent="0.25">
      <c r="A42" s="126">
        <f t="shared" si="0"/>
        <v>32</v>
      </c>
      <c r="B42" s="127" t="s">
        <v>60</v>
      </c>
      <c r="C42" s="93">
        <f>+UTAMA!E42</f>
        <v>142.6</v>
      </c>
      <c r="D42" s="94">
        <f>+UTAMA!F42</f>
        <v>9.8740000000000006</v>
      </c>
      <c r="E42" s="103">
        <f>+UTAMA!G42</f>
        <v>138.81</v>
      </c>
      <c r="F42" s="94">
        <f>+UTAMA!H42</f>
        <v>5.1639999999999997</v>
      </c>
      <c r="G42" s="93">
        <f>+UTAMA!I42</f>
        <v>139.15</v>
      </c>
      <c r="H42" s="94">
        <f>+UTAMA!J42</f>
        <v>5.9770000000000003</v>
      </c>
      <c r="I42" s="96">
        <v>1570</v>
      </c>
      <c r="K42" s="125"/>
      <c r="L42" s="125"/>
      <c r="M42" s="125"/>
      <c r="N42" s="102"/>
    </row>
    <row r="43" spans="1:14" ht="15.75" x14ac:dyDescent="0.25">
      <c r="A43" s="126">
        <f t="shared" si="0"/>
        <v>33</v>
      </c>
      <c r="B43" s="127" t="s">
        <v>61</v>
      </c>
      <c r="C43" s="93">
        <f>+UTAMA!E43</f>
        <v>239.5</v>
      </c>
      <c r="D43" s="94">
        <f>+UTAMA!F43</f>
        <v>2.6720000000000002</v>
      </c>
      <c r="E43" s="103">
        <f>+UTAMA!G43</f>
        <v>237.73</v>
      </c>
      <c r="F43" s="94">
        <f>+UTAMA!H43</f>
        <v>1.72</v>
      </c>
      <c r="G43" s="93">
        <f>+UTAMA!I43</f>
        <v>238.01</v>
      </c>
      <c r="H43" s="94">
        <f>+UTAMA!J43</f>
        <v>1.8660000000000001</v>
      </c>
      <c r="I43" s="96">
        <v>1353</v>
      </c>
      <c r="K43" s="125"/>
      <c r="L43" s="125"/>
      <c r="M43" s="125"/>
      <c r="N43" s="102"/>
    </row>
    <row r="44" spans="1:14" ht="15.75" x14ac:dyDescent="0.25">
      <c r="A44" s="126">
        <f t="shared" si="0"/>
        <v>34</v>
      </c>
      <c r="B44" s="127" t="s">
        <v>62</v>
      </c>
      <c r="C44" s="93">
        <f>+UTAMA!E44</f>
        <v>120.5</v>
      </c>
      <c r="D44" s="94">
        <f>+UTAMA!F44</f>
        <v>4.1539999999999999</v>
      </c>
      <c r="E44" s="103">
        <f>+UTAMA!G44</f>
        <v>118.09</v>
      </c>
      <c r="F44" s="94">
        <f>+UTAMA!H44</f>
        <v>1.764</v>
      </c>
      <c r="G44" s="93">
        <f>+UTAMA!I44</f>
        <v>118.59</v>
      </c>
      <c r="H44" s="94">
        <f>+UTAMA!J44</f>
        <v>2.5960000000000001</v>
      </c>
      <c r="I44" s="100">
        <v>782</v>
      </c>
      <c r="K44" s="125"/>
      <c r="L44" s="125"/>
      <c r="M44" s="125"/>
      <c r="N44" s="102"/>
    </row>
    <row r="45" spans="1:14" ht="15.75" x14ac:dyDescent="0.25">
      <c r="A45" s="126">
        <f t="shared" si="0"/>
        <v>35</v>
      </c>
      <c r="B45" s="127" t="s">
        <v>63</v>
      </c>
      <c r="C45" s="93">
        <f>+UTAMA!E45</f>
        <v>110.56</v>
      </c>
      <c r="D45" s="94">
        <f>+UTAMA!F45</f>
        <v>2.75</v>
      </c>
      <c r="E45" s="103">
        <f>+UTAMA!G45</f>
        <v>109.7</v>
      </c>
      <c r="F45" s="94">
        <f>+UTAMA!H45</f>
        <v>1.482</v>
      </c>
      <c r="G45" s="93">
        <f>+UTAMA!I45</f>
        <v>109.13</v>
      </c>
      <c r="H45" s="94">
        <f>+UTAMA!J45</f>
        <v>1.0349999999999999</v>
      </c>
      <c r="I45" s="100">
        <v>43</v>
      </c>
      <c r="K45" s="125"/>
      <c r="L45" s="125"/>
      <c r="M45" s="125"/>
      <c r="N45" s="102"/>
    </row>
    <row r="46" spans="1:14" ht="15.75" x14ac:dyDescent="0.25">
      <c r="A46" s="126">
        <f t="shared" si="0"/>
        <v>36</v>
      </c>
      <c r="B46" s="127" t="s">
        <v>64</v>
      </c>
      <c r="C46" s="93">
        <f>+UTAMA!E46</f>
        <v>72</v>
      </c>
      <c r="D46" s="94">
        <f>+UTAMA!F46</f>
        <v>38.036000000000001</v>
      </c>
      <c r="E46" s="103">
        <f>+UTAMA!G46</f>
        <v>62.87</v>
      </c>
      <c r="F46" s="94">
        <f>+UTAMA!H46</f>
        <v>17.5</v>
      </c>
      <c r="G46" s="93">
        <f>+UTAMA!I46</f>
        <v>61.2</v>
      </c>
      <c r="H46" s="94">
        <f>+UTAMA!J46</f>
        <v>14.9</v>
      </c>
      <c r="I46" s="96">
        <v>6485</v>
      </c>
      <c r="K46" s="125"/>
      <c r="L46" s="125"/>
      <c r="M46" s="125"/>
      <c r="N46" s="102"/>
    </row>
    <row r="47" spans="1:14" ht="15.75" x14ac:dyDescent="0.25">
      <c r="A47" s="126">
        <f t="shared" si="0"/>
        <v>37</v>
      </c>
      <c r="B47" s="127" t="s">
        <v>65</v>
      </c>
      <c r="C47" s="93">
        <f>+UTAMA!E47</f>
        <v>185</v>
      </c>
      <c r="D47" s="94">
        <f>+UTAMA!F47</f>
        <v>388.72199999999998</v>
      </c>
      <c r="E47" s="103">
        <f>+UTAMA!G47</f>
        <v>180.7</v>
      </c>
      <c r="F47" s="94">
        <f>+UTAMA!H47</f>
        <v>343.99</v>
      </c>
      <c r="G47" s="93">
        <f>+UTAMA!I47</f>
        <v>166.09</v>
      </c>
      <c r="H47" s="94">
        <f>+UTAMA!J47</f>
        <v>209.28</v>
      </c>
      <c r="I47" s="96">
        <v>31109</v>
      </c>
      <c r="K47" s="125"/>
      <c r="L47" s="125"/>
      <c r="M47" s="125"/>
      <c r="N47" s="102"/>
    </row>
    <row r="48" spans="1:14" ht="16.5" thickBot="1" x14ac:dyDescent="0.3">
      <c r="A48" s="129">
        <f t="shared" si="0"/>
        <v>38</v>
      </c>
      <c r="B48" s="130" t="s">
        <v>66</v>
      </c>
      <c r="C48" s="93">
        <f>+UTAMA!E48</f>
        <v>231</v>
      </c>
      <c r="D48" s="94">
        <f>+UTAMA!F48</f>
        <v>23.24</v>
      </c>
      <c r="E48" s="103">
        <f>+UTAMA!G48</f>
        <v>229.82</v>
      </c>
      <c r="F48" s="94">
        <f>+UTAMA!H48</f>
        <v>9.6890000000000001</v>
      </c>
      <c r="G48" s="93">
        <f>+UTAMA!I48</f>
        <v>230.38</v>
      </c>
      <c r="H48" s="94">
        <f>+UTAMA!J48</f>
        <v>13.018000000000001</v>
      </c>
      <c r="I48" s="104">
        <v>8400</v>
      </c>
      <c r="K48" s="125"/>
      <c r="L48" s="125"/>
      <c r="M48" s="125"/>
      <c r="N48" s="92"/>
    </row>
    <row r="49" spans="1:14" ht="16.5" thickBot="1" x14ac:dyDescent="0.3">
      <c r="A49" s="131"/>
      <c r="B49" s="121" t="s">
        <v>67</v>
      </c>
      <c r="C49" s="105"/>
      <c r="D49" s="132">
        <f>SUM(D11:D48)</f>
        <v>1738.5575980000001</v>
      </c>
      <c r="E49" s="105"/>
      <c r="F49" s="132">
        <f>SUM(F11:F48)</f>
        <v>1168.2700000000002</v>
      </c>
      <c r="G49" s="105"/>
      <c r="H49" s="132">
        <f>SUM(H11:H48)</f>
        <v>1108.5689999999997</v>
      </c>
      <c r="I49" s="133">
        <f>SUM(I11:I48)</f>
        <v>270584</v>
      </c>
      <c r="K49" s="125"/>
      <c r="L49" s="125"/>
      <c r="M49" s="125"/>
      <c r="N49" s="92"/>
    </row>
    <row r="50" spans="1:14" ht="16.5" thickBot="1" x14ac:dyDescent="0.3">
      <c r="A50" s="134" t="s">
        <v>68</v>
      </c>
      <c r="B50" s="121" t="s">
        <v>69</v>
      </c>
      <c r="C50" s="105"/>
      <c r="D50" s="132"/>
      <c r="E50" s="135"/>
      <c r="F50" s="136">
        <v>1</v>
      </c>
      <c r="G50" s="105"/>
      <c r="H50" s="136">
        <f>+H49/F49</f>
        <v>0.948897943112465</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56"/>
  <sheetViews>
    <sheetView showGridLines="0" topLeftCell="A38" zoomScale="70" zoomScaleNormal="70" workbookViewId="0">
      <selection activeCell="A41" sqref="A41:L56"/>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42" t="s">
        <v>272</v>
      </c>
      <c r="C2" s="842"/>
      <c r="D2" s="842"/>
      <c r="E2" s="842"/>
      <c r="F2" s="842"/>
      <c r="G2" s="842"/>
      <c r="H2" s="842"/>
      <c r="I2" s="842"/>
      <c r="J2" s="842"/>
      <c r="K2" s="842"/>
      <c r="L2" s="842"/>
      <c r="N2" s="869" t="s">
        <v>282</v>
      </c>
      <c r="O2" s="870"/>
      <c r="P2" s="870"/>
      <c r="Q2" s="870"/>
      <c r="R2" s="870"/>
      <c r="S2" s="870"/>
      <c r="T2" s="870"/>
      <c r="U2" s="870"/>
      <c r="V2" s="870"/>
      <c r="W2" s="870"/>
      <c r="X2" s="870"/>
      <c r="Y2" s="870"/>
      <c r="Z2" s="871"/>
      <c r="AB2" s="855" t="s">
        <v>294</v>
      </c>
      <c r="AC2" s="855"/>
      <c r="AD2" s="855"/>
      <c r="AE2" s="855"/>
      <c r="AF2" s="855"/>
      <c r="AG2" s="855"/>
      <c r="AH2" s="855"/>
      <c r="AI2" s="855"/>
      <c r="AJ2" s="855"/>
      <c r="AK2" s="855"/>
      <c r="AL2" s="855"/>
      <c r="AM2" s="855"/>
      <c r="AN2" s="855"/>
      <c r="AO2"/>
      <c r="AP2"/>
      <c r="AQ2" s="856"/>
      <c r="AR2" s="856"/>
      <c r="AS2" s="856"/>
      <c r="AT2"/>
      <c r="AU2"/>
      <c r="AV2"/>
      <c r="AW2"/>
      <c r="AX2"/>
      <c r="AY2"/>
      <c r="AZ2"/>
      <c r="BA2"/>
      <c r="BB2"/>
      <c r="BC2"/>
      <c r="BD2"/>
      <c r="BE2"/>
    </row>
    <row r="3" spans="2:57" ht="17.25" customHeight="1" x14ac:dyDescent="0.3">
      <c r="B3" s="842"/>
      <c r="C3" s="842"/>
      <c r="D3" s="842"/>
      <c r="E3" s="842"/>
      <c r="F3" s="842"/>
      <c r="G3" s="842"/>
      <c r="H3" s="842"/>
      <c r="I3" s="842"/>
      <c r="J3" s="842"/>
      <c r="K3" s="842"/>
      <c r="L3" s="842"/>
      <c r="N3" s="867" t="s">
        <v>209</v>
      </c>
      <c r="O3" s="822"/>
      <c r="P3" s="822"/>
      <c r="Q3" s="822"/>
      <c r="R3" s="822"/>
      <c r="S3" s="822"/>
      <c r="T3" s="822"/>
      <c r="U3" s="822"/>
      <c r="V3" s="822"/>
      <c r="W3" s="822"/>
      <c r="X3" s="822"/>
      <c r="Y3" s="822"/>
      <c r="Z3" s="868"/>
      <c r="AB3" s="855" t="s">
        <v>339</v>
      </c>
      <c r="AC3" s="855"/>
      <c r="AD3" s="855"/>
      <c r="AE3" s="855"/>
      <c r="AF3" s="855"/>
      <c r="AG3" s="855"/>
      <c r="AH3" s="855"/>
      <c r="AI3" s="855"/>
      <c r="AJ3" s="855"/>
      <c r="AK3" s="855"/>
      <c r="AL3" s="855"/>
      <c r="AM3" s="855"/>
      <c r="AN3" s="855"/>
      <c r="AO3"/>
      <c r="AP3"/>
      <c r="AQ3"/>
      <c r="AR3"/>
      <c r="AS3"/>
      <c r="AT3"/>
      <c r="AU3"/>
      <c r="AV3"/>
      <c r="AW3"/>
      <c r="AX3"/>
      <c r="AY3"/>
      <c r="AZ3"/>
      <c r="BA3"/>
      <c r="BB3"/>
      <c r="BC3"/>
      <c r="BD3"/>
      <c r="BE3"/>
    </row>
    <row r="4" spans="2:57" ht="22.5" customHeight="1" thickBot="1" x14ac:dyDescent="0.25">
      <c r="B4" s="841" t="s">
        <v>342</v>
      </c>
      <c r="C4" s="841"/>
      <c r="D4" s="841"/>
      <c r="E4" s="841"/>
      <c r="F4" s="841"/>
      <c r="G4" s="841"/>
      <c r="H4" s="841"/>
      <c r="I4" s="841"/>
      <c r="J4" s="841"/>
      <c r="K4" s="841"/>
      <c r="L4" s="841"/>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72" t="s">
        <v>131</v>
      </c>
      <c r="O5" s="832" t="s">
        <v>132</v>
      </c>
      <c r="P5" s="832" t="s">
        <v>133</v>
      </c>
      <c r="Q5" s="832" t="s">
        <v>134</v>
      </c>
      <c r="R5" s="832" t="s">
        <v>135</v>
      </c>
      <c r="S5" s="832" t="s">
        <v>117</v>
      </c>
      <c r="T5" s="832" t="s">
        <v>136</v>
      </c>
      <c r="U5" s="832" t="s">
        <v>137</v>
      </c>
      <c r="V5" s="832" t="s">
        <v>138</v>
      </c>
      <c r="W5" s="832" t="s">
        <v>139</v>
      </c>
      <c r="X5" s="832" t="s">
        <v>140</v>
      </c>
      <c r="Y5" s="832" t="s">
        <v>141</v>
      </c>
      <c r="Z5" s="874" t="s">
        <v>142</v>
      </c>
      <c r="AB5" s="827" t="s">
        <v>131</v>
      </c>
      <c r="AC5" s="861" t="s">
        <v>132</v>
      </c>
      <c r="AD5" s="857" t="s">
        <v>133</v>
      </c>
      <c r="AE5" s="857" t="s">
        <v>134</v>
      </c>
      <c r="AF5" s="857" t="s">
        <v>135</v>
      </c>
      <c r="AG5" s="857" t="s">
        <v>117</v>
      </c>
      <c r="AH5" s="857" t="s">
        <v>136</v>
      </c>
      <c r="AI5" s="857" t="s">
        <v>137</v>
      </c>
      <c r="AJ5" s="857" t="s">
        <v>138</v>
      </c>
      <c r="AK5" s="857" t="s">
        <v>139</v>
      </c>
      <c r="AL5" s="857" t="s">
        <v>140</v>
      </c>
      <c r="AM5" s="857" t="s">
        <v>141</v>
      </c>
      <c r="AN5" s="859" t="s">
        <v>142</v>
      </c>
      <c r="AO5" s="427"/>
      <c r="AP5"/>
      <c r="AQ5"/>
      <c r="AR5"/>
      <c r="AS5"/>
      <c r="AT5"/>
      <c r="AU5"/>
      <c r="AV5"/>
      <c r="AW5"/>
      <c r="AX5"/>
      <c r="AY5"/>
      <c r="AZ5"/>
      <c r="BA5"/>
      <c r="BB5"/>
      <c r="BC5"/>
      <c r="BD5"/>
      <c r="BE5"/>
    </row>
    <row r="6" spans="2:57" ht="27" customHeight="1" thickBot="1" x14ac:dyDescent="0.25">
      <c r="B6" s="291"/>
      <c r="C6" s="418"/>
      <c r="D6" s="418"/>
      <c r="E6" s="418"/>
      <c r="F6" s="516">
        <v>17</v>
      </c>
      <c r="G6" s="566" t="s">
        <v>261</v>
      </c>
      <c r="H6" s="516">
        <v>2023</v>
      </c>
      <c r="I6" s="418"/>
      <c r="J6" s="418"/>
      <c r="K6" s="418"/>
      <c r="L6" s="419"/>
      <c r="N6" s="873"/>
      <c r="O6" s="833"/>
      <c r="P6" s="833"/>
      <c r="Q6" s="833"/>
      <c r="R6" s="833"/>
      <c r="S6" s="833"/>
      <c r="T6" s="833"/>
      <c r="U6" s="833"/>
      <c r="V6" s="833"/>
      <c r="W6" s="833"/>
      <c r="X6" s="833"/>
      <c r="Y6" s="833"/>
      <c r="Z6" s="875"/>
      <c r="AB6" s="828"/>
      <c r="AC6" s="862"/>
      <c r="AD6" s="858"/>
      <c r="AE6" s="858"/>
      <c r="AF6" s="858"/>
      <c r="AG6" s="858"/>
      <c r="AH6" s="858"/>
      <c r="AI6" s="858"/>
      <c r="AJ6" s="858"/>
      <c r="AK6" s="858"/>
      <c r="AL6" s="858"/>
      <c r="AM6" s="858"/>
      <c r="AN6" s="860"/>
      <c r="AO6" s="427"/>
      <c r="AP6"/>
      <c r="AQ6"/>
      <c r="AR6"/>
      <c r="AS6"/>
      <c r="AT6"/>
      <c r="AU6"/>
      <c r="AV6"/>
      <c r="AW6"/>
      <c r="AX6"/>
      <c r="AY6"/>
      <c r="AZ6"/>
      <c r="BA6"/>
      <c r="BB6"/>
      <c r="BC6"/>
      <c r="BD6"/>
      <c r="BE6"/>
    </row>
    <row r="7" spans="2:57" ht="27" customHeight="1" thickBot="1" x14ac:dyDescent="0.25">
      <c r="B7" s="846" t="s">
        <v>18</v>
      </c>
      <c r="C7" s="852" t="s">
        <v>271</v>
      </c>
      <c r="D7" s="849" t="s">
        <v>73</v>
      </c>
      <c r="E7" s="839" t="s">
        <v>20</v>
      </c>
      <c r="F7" s="840"/>
      <c r="G7" s="839" t="s">
        <v>94</v>
      </c>
      <c r="H7" s="840"/>
      <c r="I7" s="839" t="s">
        <v>22</v>
      </c>
      <c r="J7" s="840"/>
      <c r="K7" s="836" t="s">
        <v>190</v>
      </c>
      <c r="L7" s="843"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v>1537.66</v>
      </c>
      <c r="AF7" s="771">
        <v>1593.86</v>
      </c>
      <c r="AG7" s="771">
        <v>1532.13</v>
      </c>
      <c r="AH7" s="771">
        <v>1403.73</v>
      </c>
      <c r="AI7" s="771">
        <v>1189.78</v>
      </c>
      <c r="AJ7" s="771"/>
      <c r="AK7" s="771"/>
      <c r="AL7" s="771"/>
      <c r="AM7" s="771"/>
      <c r="AN7" s="772"/>
      <c r="AO7" s="427"/>
      <c r="AP7"/>
      <c r="AQ7"/>
      <c r="AR7"/>
      <c r="AS7"/>
      <c r="AT7"/>
      <c r="AU7"/>
      <c r="AV7"/>
      <c r="AW7"/>
      <c r="AX7"/>
      <c r="AY7"/>
      <c r="AZ7"/>
      <c r="BA7"/>
      <c r="BB7"/>
      <c r="BC7"/>
      <c r="BD7"/>
      <c r="BE7"/>
    </row>
    <row r="8" spans="2:57" ht="27" customHeight="1" thickBot="1" x14ac:dyDescent="0.25">
      <c r="B8" s="847"/>
      <c r="C8" s="853"/>
      <c r="D8" s="850"/>
      <c r="E8" s="648" t="s">
        <v>24</v>
      </c>
      <c r="F8" s="648" t="s">
        <v>25</v>
      </c>
      <c r="G8" s="649" t="s">
        <v>24</v>
      </c>
      <c r="H8" s="648" t="s">
        <v>25</v>
      </c>
      <c r="I8" s="649" t="s">
        <v>24</v>
      </c>
      <c r="J8" s="648" t="s">
        <v>25</v>
      </c>
      <c r="K8" s="837"/>
      <c r="L8" s="844"/>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v>1576.71</v>
      </c>
      <c r="AF8" s="771">
        <v>1609.79</v>
      </c>
      <c r="AG8" s="771">
        <v>1527.87</v>
      </c>
      <c r="AH8" s="771">
        <v>1390.25</v>
      </c>
      <c r="AI8" s="771">
        <v>1199.8</v>
      </c>
      <c r="AJ8" s="771"/>
      <c r="AK8" s="771"/>
      <c r="AL8" s="771"/>
      <c r="AM8" s="771"/>
      <c r="AN8" s="772"/>
      <c r="AO8" s="427"/>
      <c r="AP8"/>
      <c r="AQ8"/>
      <c r="AR8"/>
      <c r="AS8"/>
      <c r="AT8"/>
      <c r="AU8"/>
      <c r="AV8"/>
      <c r="AW8"/>
      <c r="AX8"/>
      <c r="AY8"/>
      <c r="AZ8"/>
      <c r="BA8"/>
      <c r="BB8"/>
      <c r="BC8"/>
      <c r="BD8"/>
      <c r="BE8"/>
    </row>
    <row r="9" spans="2:57" ht="27" customHeight="1" thickBot="1" x14ac:dyDescent="0.25">
      <c r="B9" s="848"/>
      <c r="C9" s="854"/>
      <c r="D9" s="851"/>
      <c r="E9" s="650" t="s">
        <v>26</v>
      </c>
      <c r="F9" s="650" t="s">
        <v>293</v>
      </c>
      <c r="G9" s="651" t="s">
        <v>26</v>
      </c>
      <c r="H9" s="650" t="s">
        <v>293</v>
      </c>
      <c r="I9" s="651" t="s">
        <v>26</v>
      </c>
      <c r="J9" s="650" t="s">
        <v>293</v>
      </c>
      <c r="K9" s="838"/>
      <c r="L9" s="845"/>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v>1614.05</v>
      </c>
      <c r="AF9" s="771">
        <v>1610.88</v>
      </c>
      <c r="AG9" s="771">
        <v>1527.94</v>
      </c>
      <c r="AH9" s="771">
        <v>1379.89</v>
      </c>
      <c r="AI9" s="771">
        <v>1181.56</v>
      </c>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v>1601.39</v>
      </c>
      <c r="AF10" s="771">
        <v>1610.7</v>
      </c>
      <c r="AG10" s="771">
        <v>1537.44</v>
      </c>
      <c r="AH10" s="771">
        <v>1372.78</v>
      </c>
      <c r="AI10" s="771">
        <v>1175.77</v>
      </c>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53.24</v>
      </c>
      <c r="H11" s="521">
        <v>18.036000000000001</v>
      </c>
      <c r="I11" s="521">
        <v>52.744999999999997</v>
      </c>
      <c r="J11" s="731">
        <v>16.007999999999999</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v>1597.18</v>
      </c>
      <c r="AF11" s="771">
        <v>1603.66</v>
      </c>
      <c r="AG11" s="771">
        <v>1561.76</v>
      </c>
      <c r="AH11" s="771">
        <v>1366.4</v>
      </c>
      <c r="AI11" s="771">
        <v>1187.71</v>
      </c>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338.77</v>
      </c>
      <c r="H12" s="529">
        <v>7.157</v>
      </c>
      <c r="I12" s="528">
        <v>339.49</v>
      </c>
      <c r="J12" s="732">
        <v>7.7619999999999996</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v>1590.37</v>
      </c>
      <c r="AF12" s="771">
        <v>1601.65</v>
      </c>
      <c r="AG12" s="771">
        <v>1573.3</v>
      </c>
      <c r="AH12" s="771">
        <v>1065.02</v>
      </c>
      <c r="AI12" s="771">
        <v>1165.1600000000001</v>
      </c>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73.650000000000006</v>
      </c>
      <c r="H13" s="529">
        <v>27.367000000000001</v>
      </c>
      <c r="I13" s="528">
        <v>71.81</v>
      </c>
      <c r="J13" s="732">
        <v>19.097000000000001</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v>1572.99</v>
      </c>
      <c r="AF13" s="771">
        <v>1598.33</v>
      </c>
      <c r="AG13" s="771">
        <v>1576.67</v>
      </c>
      <c r="AH13" s="771">
        <v>1061.3599999999999</v>
      </c>
      <c r="AI13" s="771">
        <v>1162.17</v>
      </c>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461.3</v>
      </c>
      <c r="H14" s="530">
        <v>19.064</v>
      </c>
      <c r="I14" s="520">
        <v>460.99</v>
      </c>
      <c r="J14" s="733">
        <v>15.505000000000001</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v>1557.11</v>
      </c>
      <c r="AF14" s="771">
        <v>1588.47</v>
      </c>
      <c r="AG14" s="771">
        <v>1575.44</v>
      </c>
      <c r="AH14" s="771">
        <v>1051.6500000000001</v>
      </c>
      <c r="AI14" s="771">
        <v>1160.96</v>
      </c>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205.01</v>
      </c>
      <c r="H15" s="532">
        <v>7.2240000000000002</v>
      </c>
      <c r="I15" s="672">
        <v>206.07</v>
      </c>
      <c r="J15" s="734">
        <v>8.3949999999999996</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v>1557.52</v>
      </c>
      <c r="AF15" s="771">
        <v>1585.34</v>
      </c>
      <c r="AG15" s="771">
        <v>1569.5</v>
      </c>
      <c r="AH15" s="771">
        <v>1045.25</v>
      </c>
      <c r="AI15" s="771">
        <v>1155.1600000000001</v>
      </c>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317.39999999999998</v>
      </c>
      <c r="H16" s="533">
        <v>3.9660000000000002</v>
      </c>
      <c r="I16" s="672">
        <v>315.2</v>
      </c>
      <c r="J16" s="734">
        <v>3.0230000000000001</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v>1555.49</v>
      </c>
      <c r="AF16" s="771">
        <v>1577.42</v>
      </c>
      <c r="AG16" s="771">
        <v>1568.05</v>
      </c>
      <c r="AH16" s="771">
        <v>1037.1300000000001</v>
      </c>
      <c r="AI16" s="771">
        <v>1151.29</v>
      </c>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85.92</v>
      </c>
      <c r="H17" s="533">
        <v>498.12799999999999</v>
      </c>
      <c r="I17" s="672">
        <v>86.74</v>
      </c>
      <c r="J17" s="734">
        <v>533.06100000000004</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v>1553.68</v>
      </c>
      <c r="AF17" s="771">
        <v>1610.7</v>
      </c>
      <c r="AG17" s="771">
        <v>1559.9</v>
      </c>
      <c r="AH17" s="771">
        <v>1033.24</v>
      </c>
      <c r="AI17" s="771">
        <v>1146.8</v>
      </c>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117.69</v>
      </c>
      <c r="H18" s="533">
        <v>0.65600000000000003</v>
      </c>
      <c r="I18" s="534">
        <v>118.1</v>
      </c>
      <c r="J18" s="735">
        <v>0.873</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v>1546.56</v>
      </c>
      <c r="AF18" s="771">
        <v>1603.66</v>
      </c>
      <c r="AG18" s="771">
        <v>1578.45</v>
      </c>
      <c r="AH18" s="771">
        <v>1029.6199999999999</v>
      </c>
      <c r="AI18" s="771">
        <v>1094.27</v>
      </c>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118.09</v>
      </c>
      <c r="H19" s="535">
        <v>1.032</v>
      </c>
      <c r="I19" s="672">
        <v>118.8</v>
      </c>
      <c r="J19" s="734">
        <v>0.94899999999999995</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v>1539.58</v>
      </c>
      <c r="AF19" s="771">
        <v>1601.65</v>
      </c>
      <c r="AG19" s="771">
        <v>1573.87</v>
      </c>
      <c r="AH19" s="771">
        <v>1307.28</v>
      </c>
      <c r="AI19" s="771">
        <v>1139.26</v>
      </c>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44</v>
      </c>
      <c r="H20" s="533">
        <v>2.6240000000000001</v>
      </c>
      <c r="I20" s="672">
        <v>46.14</v>
      </c>
      <c r="J20" s="734">
        <v>3.8639999999999999</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v>1377.39</v>
      </c>
      <c r="AE20" s="771">
        <v>1533.54</v>
      </c>
      <c r="AF20" s="771">
        <v>1598.33</v>
      </c>
      <c r="AG20" s="771">
        <v>1562.54</v>
      </c>
      <c r="AH20" s="771">
        <v>1303.78</v>
      </c>
      <c r="AI20" s="771">
        <v>1134.79</v>
      </c>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49.09</v>
      </c>
      <c r="H21" s="533">
        <v>1.65</v>
      </c>
      <c r="I21" s="673">
        <v>50.38</v>
      </c>
      <c r="J21" s="734">
        <v>2.0760000000000001</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v>1424.4</v>
      </c>
      <c r="AE21" s="771">
        <v>1533.83</v>
      </c>
      <c r="AF21" s="771">
        <v>1588.47</v>
      </c>
      <c r="AG21" s="771">
        <v>1555.86</v>
      </c>
      <c r="AH21" s="771">
        <v>1293.8800000000001</v>
      </c>
      <c r="AI21" s="771">
        <v>1128.73</v>
      </c>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78.02</v>
      </c>
      <c r="H22" s="620">
        <v>0.61</v>
      </c>
      <c r="I22" s="672">
        <v>75.7</v>
      </c>
      <c r="J22" s="734">
        <v>0.57399999999999995</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v>1472.39</v>
      </c>
      <c r="AE22" s="771">
        <v>1533.28</v>
      </c>
      <c r="AF22" s="771">
        <v>1585.34</v>
      </c>
      <c r="AG22" s="771">
        <v>1497.88</v>
      </c>
      <c r="AH22" s="771">
        <v>1288.3900000000001</v>
      </c>
      <c r="AI22" s="771">
        <v>1125.92</v>
      </c>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81.38</v>
      </c>
      <c r="H23" s="533">
        <v>0.22700000000000001</v>
      </c>
      <c r="I23" s="672">
        <v>80.08</v>
      </c>
      <c r="J23" s="734">
        <v>7.0000000000000001E-3</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v>1489.16</v>
      </c>
      <c r="AE23" s="771">
        <v>1531.06</v>
      </c>
      <c r="AF23" s="771">
        <v>1577.42</v>
      </c>
      <c r="AG23" s="771">
        <v>1489.7</v>
      </c>
      <c r="AH23" s="771">
        <v>1281.0999999999999</v>
      </c>
      <c r="AI23" s="771">
        <v>1120.3800000000001</v>
      </c>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69.19</v>
      </c>
      <c r="H24" s="533">
        <v>0.14599999999999999</v>
      </c>
      <c r="I24" s="672">
        <v>62.444000000000003</v>
      </c>
      <c r="J24" s="734">
        <v>9.6000000000000002E-2</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v>1504.69</v>
      </c>
      <c r="AE24" s="771">
        <v>1529.67</v>
      </c>
      <c r="AF24" s="771">
        <v>1547.9</v>
      </c>
      <c r="AG24" s="771">
        <v>1471.9</v>
      </c>
      <c r="AH24" s="771">
        <v>1275.74</v>
      </c>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45.65</v>
      </c>
      <c r="H25" s="533">
        <v>7.2999999999999995E-2</v>
      </c>
      <c r="I25" s="672">
        <v>45.65</v>
      </c>
      <c r="J25" s="734">
        <v>0.20200000000000001</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v>1509.02</v>
      </c>
      <c r="AE25" s="771">
        <v>1535.57</v>
      </c>
      <c r="AF25" s="771">
        <v>1543.19</v>
      </c>
      <c r="AG25" s="771">
        <v>1480.12</v>
      </c>
      <c r="AH25" s="771">
        <v>1268.6099999999999</v>
      </c>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132.4</v>
      </c>
      <c r="H26" s="530">
        <v>191.66499999999999</v>
      </c>
      <c r="I26" s="528">
        <v>133.65</v>
      </c>
      <c r="J26" s="740">
        <v>244.17</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v>1506.59</v>
      </c>
      <c r="AE26" s="771">
        <v>1536.02</v>
      </c>
      <c r="AF26" s="771">
        <v>1537.59</v>
      </c>
      <c r="AG26" s="771">
        <v>1452.35</v>
      </c>
      <c r="AH26" s="771">
        <v>1263.19</v>
      </c>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107.04</v>
      </c>
      <c r="H27" s="530">
        <v>0.26</v>
      </c>
      <c r="I27" s="537">
        <v>104.94</v>
      </c>
      <c r="J27" s="740">
        <v>4.5999999999999999E-2</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v>1501.32</v>
      </c>
      <c r="AE27" s="771">
        <v>1539.87</v>
      </c>
      <c r="AF27" s="771">
        <v>1532.73</v>
      </c>
      <c r="AG27" s="771">
        <v>1443.46</v>
      </c>
      <c r="AH27" s="771">
        <v>1255.53</v>
      </c>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201.87</v>
      </c>
      <c r="H28" s="530">
        <v>0.13</v>
      </c>
      <c r="I28" s="528">
        <v>199.9</v>
      </c>
      <c r="J28" s="740">
        <v>2.5999999999999999E-2</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v>1500.21</v>
      </c>
      <c r="AE28" s="771">
        <v>1559.48</v>
      </c>
      <c r="AF28" s="771">
        <v>1528.02</v>
      </c>
      <c r="AG28" s="771">
        <v>1433.76</v>
      </c>
      <c r="AH28" s="771">
        <v>1247.43</v>
      </c>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219.8</v>
      </c>
      <c r="H29" s="530">
        <v>0.14099999999999999</v>
      </c>
      <c r="I29" s="537">
        <v>219.77</v>
      </c>
      <c r="J29" s="741">
        <v>0.14000000000000001</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v>1504.64</v>
      </c>
      <c r="AE29" s="771">
        <v>1564.87</v>
      </c>
      <c r="AF29" s="771">
        <v>1523.79</v>
      </c>
      <c r="AG29" s="771">
        <v>1420.39</v>
      </c>
      <c r="AH29" s="771">
        <v>1241.6400000000001</v>
      </c>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191.74</v>
      </c>
      <c r="H30" s="528">
        <v>0.14199999999999999</v>
      </c>
      <c r="I30" s="537">
        <v>190.08</v>
      </c>
      <c r="J30" s="740">
        <v>3.3000000000000002E-2</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v>1506.15</v>
      </c>
      <c r="AE30" s="771">
        <v>1566.35</v>
      </c>
      <c r="AF30" s="771">
        <v>1552</v>
      </c>
      <c r="AG30" s="771">
        <v>1414.92</v>
      </c>
      <c r="AH30" s="771">
        <v>1234.73</v>
      </c>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168.57</v>
      </c>
      <c r="H31" s="530">
        <v>6.0999999999999999E-2</v>
      </c>
      <c r="I31" s="537">
        <v>166</v>
      </c>
      <c r="J31" s="740">
        <v>0</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v>1498.42</v>
      </c>
      <c r="AE31" s="771">
        <v>1568</v>
      </c>
      <c r="AF31" s="771">
        <v>1523.76</v>
      </c>
      <c r="AG31" s="771">
        <v>1471.9</v>
      </c>
      <c r="AH31" s="771">
        <v>1227.93</v>
      </c>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221.23</v>
      </c>
      <c r="H32" s="538">
        <v>0.12</v>
      </c>
      <c r="I32" s="539">
        <v>223.68</v>
      </c>
      <c r="J32" s="742">
        <v>0.26300000000000001</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v>1501.46</v>
      </c>
      <c r="AE32" s="771">
        <v>1576.61</v>
      </c>
      <c r="AF32" s="771">
        <v>1520.9</v>
      </c>
      <c r="AG32" s="771">
        <v>1480.12</v>
      </c>
      <c r="AH32" s="771">
        <v>1222.57</v>
      </c>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244.21</v>
      </c>
      <c r="H33" s="530">
        <v>0.59899999999999998</v>
      </c>
      <c r="I33" s="537">
        <v>242.71</v>
      </c>
      <c r="J33" s="741">
        <v>0.33200000000000002</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v>1518.81</v>
      </c>
      <c r="AE33" s="771">
        <v>1579.86</v>
      </c>
      <c r="AF33" s="771">
        <v>1524.45</v>
      </c>
      <c r="AG33" s="771">
        <v>1452.35</v>
      </c>
      <c r="AH33" s="771">
        <v>1215.72</v>
      </c>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146.88999999999999</v>
      </c>
      <c r="H34" s="530">
        <v>1.542</v>
      </c>
      <c r="I34" s="530">
        <v>144.28</v>
      </c>
      <c r="J34" s="741">
        <v>0.50700000000000001</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v>1517.22</v>
      </c>
      <c r="AE34" s="771">
        <v>1591.91</v>
      </c>
      <c r="AF34" s="771">
        <v>1519.7</v>
      </c>
      <c r="AG34" s="771">
        <v>1443.46</v>
      </c>
      <c r="AH34" s="771">
        <v>1209.32</v>
      </c>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203.26</v>
      </c>
      <c r="H35" s="540">
        <v>2.3159999999999998</v>
      </c>
      <c r="I35" s="528">
        <v>199.51</v>
      </c>
      <c r="J35" s="740">
        <v>0.76800000000000002</v>
      </c>
      <c r="K35" s="522" t="s">
        <v>187</v>
      </c>
      <c r="L35" s="523">
        <f t="shared" si="0"/>
        <v>0</v>
      </c>
      <c r="M35" s="798">
        <f>(((J35/H35)*100)/100)*F35</f>
        <v>1.0979481865284977</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v>1599.95</v>
      </c>
      <c r="AF35" s="771">
        <v>1538.47</v>
      </c>
      <c r="AG35" s="771">
        <v>1433.76</v>
      </c>
      <c r="AH35" s="771">
        <v>1204.58</v>
      </c>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320.57</v>
      </c>
      <c r="H36" s="540">
        <v>0.22800000000000001</v>
      </c>
      <c r="I36" s="537">
        <v>317</v>
      </c>
      <c r="J36" s="741">
        <v>5.3999999999999999E-2</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v>1592.39</v>
      </c>
      <c r="AF36" s="771">
        <v>1538.93</v>
      </c>
      <c r="AG36" s="771">
        <v>1420.39</v>
      </c>
      <c r="AH36" s="771">
        <v>1196.3900000000001</v>
      </c>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125.71</v>
      </c>
      <c r="H37" s="530">
        <v>0.27200000000000002</v>
      </c>
      <c r="I37" s="537">
        <v>126.68</v>
      </c>
      <c r="J37" s="740">
        <v>0.38600000000000001</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v>1590.24</v>
      </c>
      <c r="AF37" s="775"/>
      <c r="AG37" s="771">
        <v>1414.92</v>
      </c>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279.56</v>
      </c>
      <c r="H38" s="530">
        <v>0.17100000000000001</v>
      </c>
      <c r="I38" s="528">
        <v>278.27</v>
      </c>
      <c r="J38" s="740">
        <v>9.2999999999999999E-2</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96.43</v>
      </c>
      <c r="H39" s="530">
        <v>1.2589999999999999</v>
      </c>
      <c r="I39" s="537">
        <v>96.92</v>
      </c>
      <c r="J39" s="741">
        <v>1.506</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f>IF(AD43&gt;$BV$62,"tad",IF(AD45&gt;$BV$62,"tad",MAX(AD7:AD37)))</f>
        <v>1518.81</v>
      </c>
      <c r="AE39" s="783">
        <f>IF(AE43&gt;$BV$62,"tad",IF(AE45&gt;$BV$62,"tad",MAX(AE7:AE37)))</f>
        <v>1614.05</v>
      </c>
      <c r="AF39" s="783">
        <f t="shared" ref="AF39:AN40" si="3">IF(AF43&gt;$BV$62,"tad",IF(AF45&gt;$BV$62,"tad",MAX(AF7:AF37)))</f>
        <v>1610.88</v>
      </c>
      <c r="AG39" s="783">
        <f t="shared" si="3"/>
        <v>1578.45</v>
      </c>
      <c r="AH39" s="783">
        <f t="shared" si="3"/>
        <v>1403.73</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188.06</v>
      </c>
      <c r="H40" s="530">
        <v>2.7E-2</v>
      </c>
      <c r="I40" s="537">
        <v>189.04</v>
      </c>
      <c r="J40" s="741">
        <v>6.2E-2</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f t="shared" si="5"/>
        <v>1384.3014285714285</v>
      </c>
      <c r="AE40" s="787">
        <f>IF(AE43&gt;$BV$62,"tad",IF(AE45&gt;$BV$62,"tad",AVERAGE(AE7:AE37)))</f>
        <v>1563.3158064516131</v>
      </c>
      <c r="AF40" s="788">
        <f t="shared" si="5"/>
        <v>1569.2366666666669</v>
      </c>
      <c r="AG40" s="788">
        <f t="shared" si="5"/>
        <v>1503.2935483870967</v>
      </c>
      <c r="AH40" s="788">
        <f t="shared" si="5"/>
        <v>1225.8043333333333</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169.99</v>
      </c>
      <c r="H41" s="541">
        <v>6.8000000000000005E-2</v>
      </c>
      <c r="I41" s="537">
        <v>167.99</v>
      </c>
      <c r="J41" s="741">
        <v>1.9E-2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f t="shared" si="7"/>
        <v>1145.04</v>
      </c>
      <c r="AE41" s="792">
        <f t="shared" si="7"/>
        <v>1529.67</v>
      </c>
      <c r="AF41" s="793">
        <f t="shared" si="7"/>
        <v>1519.7</v>
      </c>
      <c r="AG41" s="793">
        <f t="shared" si="7"/>
        <v>1414.92</v>
      </c>
      <c r="AH41" s="793">
        <f t="shared" si="7"/>
        <v>1029.6199999999999</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138.81</v>
      </c>
      <c r="H42" s="530">
        <v>5.1639999999999997</v>
      </c>
      <c r="I42" s="528">
        <v>139.15</v>
      </c>
      <c r="J42" s="743">
        <v>5.9770000000000003</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f t="shared" si="9"/>
        <v>1282.0240000000001</v>
      </c>
      <c r="AE42" s="782">
        <f t="shared" si="9"/>
        <v>1564.5106666666668</v>
      </c>
      <c r="AF42" s="783">
        <f t="shared" si="9"/>
        <v>1598.8606666666669</v>
      </c>
      <c r="AG42" s="783">
        <f t="shared" si="9"/>
        <v>1558.7146666666667</v>
      </c>
      <c r="AH42" s="783">
        <f t="shared" si="9"/>
        <v>1209.4173333333335</v>
      </c>
      <c r="AI42" s="783">
        <f t="shared" si="9"/>
        <v>1158.2139999999999</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237.73</v>
      </c>
      <c r="H43" s="541">
        <v>1.72</v>
      </c>
      <c r="I43" s="528">
        <v>238.01</v>
      </c>
      <c r="J43" s="743">
        <v>1.8660000000000001</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0</v>
      </c>
      <c r="AE43" s="792">
        <f t="shared" si="10"/>
        <v>0</v>
      </c>
      <c r="AF43" s="792">
        <f t="shared" si="10"/>
        <v>0</v>
      </c>
      <c r="AG43" s="792">
        <f t="shared" si="10"/>
        <v>0</v>
      </c>
      <c r="AH43" s="792">
        <f t="shared" si="10"/>
        <v>0</v>
      </c>
      <c r="AI43" s="792">
        <f t="shared" si="10"/>
        <v>0</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118.09</v>
      </c>
      <c r="H44" s="530">
        <v>1.764</v>
      </c>
      <c r="I44" s="528">
        <v>118.59</v>
      </c>
      <c r="J44" s="740">
        <v>2.5960000000000001</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f t="shared" ref="AD44:AN44" si="12">IF(AD45&gt;$BV$62,"tad",AVERAGE(AD22:AD37))</f>
        <v>1502.3138461538463</v>
      </c>
      <c r="AE44" s="782">
        <f t="shared" si="12"/>
        <v>1562.1956250000001</v>
      </c>
      <c r="AF44" s="782">
        <f t="shared" si="12"/>
        <v>1539.6126666666669</v>
      </c>
      <c r="AG44" s="782">
        <f t="shared" si="12"/>
        <v>1451.3362499999998</v>
      </c>
      <c r="AH44" s="782">
        <f t="shared" si="12"/>
        <v>1242.191333333333</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109.7</v>
      </c>
      <c r="H45" s="530">
        <v>1.482</v>
      </c>
      <c r="I45" s="528">
        <v>109.13</v>
      </c>
      <c r="J45" s="740">
        <v>1.0349999999999999</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0</v>
      </c>
      <c r="AE45" s="792">
        <f t="shared" si="13"/>
        <v>0</v>
      </c>
      <c r="AF45" s="792">
        <f t="shared" si="13"/>
        <v>0</v>
      </c>
      <c r="AG45" s="792">
        <f t="shared" si="13"/>
        <v>0</v>
      </c>
      <c r="AH45" s="792">
        <f t="shared" si="13"/>
        <v>0</v>
      </c>
      <c r="AI45" s="792">
        <f t="shared" si="13"/>
        <v>14</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62.87</v>
      </c>
      <c r="H46" s="520">
        <v>17.5</v>
      </c>
      <c r="I46" s="528">
        <v>61.2</v>
      </c>
      <c r="J46" s="736">
        <v>14.9</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180.7</v>
      </c>
      <c r="H47" s="529">
        <v>343.99</v>
      </c>
      <c r="I47" s="528">
        <v>166.09</v>
      </c>
      <c r="J47" s="736">
        <v>209.28</v>
      </c>
      <c r="K47" s="522" t="s">
        <v>188</v>
      </c>
      <c r="L47" s="523">
        <f t="shared" si="0"/>
        <v>0</v>
      </c>
      <c r="M47" s="800"/>
      <c r="AB47" s="829" t="s">
        <v>334</v>
      </c>
      <c r="AC47" s="830"/>
      <c r="AD47" s="830"/>
      <c r="AE47" s="830"/>
      <c r="AF47" s="830"/>
      <c r="AG47" s="830"/>
      <c r="AH47" s="830"/>
      <c r="AI47" s="830"/>
      <c r="AJ47" s="830"/>
      <c r="AK47" s="830"/>
      <c r="AL47" s="830"/>
      <c r="AM47" s="830"/>
      <c r="AN47" s="830"/>
      <c r="AO47" s="831"/>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229.82</v>
      </c>
      <c r="H48" s="529">
        <v>9.6890000000000001</v>
      </c>
      <c r="I48" s="528">
        <v>230.38</v>
      </c>
      <c r="J48" s="736">
        <v>13.018000000000001</v>
      </c>
      <c r="K48" s="522" t="s">
        <v>189</v>
      </c>
      <c r="L48" s="523">
        <f t="shared" si="0"/>
        <v>0</v>
      </c>
      <c r="M48" s="662"/>
      <c r="N48" s="389"/>
      <c r="AB48" s="824"/>
      <c r="AC48" s="825"/>
      <c r="AD48" s="825"/>
      <c r="AE48" s="825"/>
      <c r="AF48" s="825"/>
      <c r="AG48" s="825"/>
      <c r="AH48" s="825"/>
      <c r="AI48" s="825"/>
      <c r="AJ48" s="825"/>
      <c r="AK48" s="825"/>
      <c r="AL48" s="825"/>
      <c r="AM48" s="825"/>
      <c r="AN48" s="825"/>
      <c r="AO48" s="826"/>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147.9</v>
      </c>
      <c r="H49" s="527">
        <v>9.52</v>
      </c>
      <c r="I49" s="526">
        <v>149.07</v>
      </c>
      <c r="J49" s="737">
        <v>10.68</v>
      </c>
      <c r="K49" s="522" t="s">
        <v>215</v>
      </c>
      <c r="L49" s="523">
        <f t="shared" si="0"/>
        <v>0</v>
      </c>
      <c r="M49" s="802"/>
      <c r="AB49" s="434"/>
      <c r="AC49" s="427"/>
      <c r="AD49" s="427"/>
      <c r="AE49" s="427"/>
      <c r="AF49" s="427"/>
      <c r="AG49" s="427"/>
      <c r="AH49" s="427"/>
      <c r="AI49" s="427"/>
      <c r="AJ49" s="427"/>
      <c r="AK49" s="427"/>
      <c r="AL49" s="427"/>
      <c r="AM49" s="427"/>
      <c r="AN49" s="427"/>
      <c r="AO49" s="433"/>
      <c r="AP49">
        <f>MAX(AC7:AN37)</f>
        <v>1614.05</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38.090000000000003</v>
      </c>
      <c r="J50" s="738">
        <v>0.377</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15</v>
      </c>
      <c r="AT51">
        <f t="shared" si="14"/>
        <v>15</v>
      </c>
      <c r="AU51">
        <f t="shared" si="14"/>
        <v>15</v>
      </c>
      <c r="AV51">
        <f t="shared" si="14"/>
        <v>15</v>
      </c>
      <c r="AW51">
        <f t="shared" si="14"/>
        <v>15</v>
      </c>
      <c r="AX51">
        <f t="shared" si="14"/>
        <v>15</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1178.93</v>
      </c>
      <c r="I52" s="548"/>
      <c r="J52" s="550">
        <f>SUM(J11:J51)</f>
        <v>1120.3789999999997</v>
      </c>
      <c r="K52" s="551"/>
      <c r="L52" s="552"/>
      <c r="M52" s="804"/>
      <c r="AB52" s="434"/>
      <c r="AC52" s="427"/>
      <c r="AD52" s="427"/>
      <c r="AE52" s="427"/>
      <c r="AF52" s="427"/>
      <c r="AG52" s="427"/>
      <c r="AH52" s="427"/>
      <c r="AI52" s="427"/>
      <c r="AJ52" s="427"/>
      <c r="AK52" s="427"/>
      <c r="AL52" s="427"/>
      <c r="AM52" s="427"/>
      <c r="AN52" s="427"/>
      <c r="AO52" s="433"/>
      <c r="AP52" s="274">
        <f>COUNT(AC42:AN42)</f>
        <v>6</v>
      </c>
      <c r="AQ52" t="s">
        <v>200</v>
      </c>
      <c r="AR52">
        <f t="shared" ref="AR52:BC52" si="15">AR50-AR51</f>
        <v>2</v>
      </c>
      <c r="AS52">
        <f t="shared" si="15"/>
        <v>0</v>
      </c>
      <c r="AT52">
        <f t="shared" si="15"/>
        <v>0</v>
      </c>
      <c r="AU52">
        <f t="shared" si="15"/>
        <v>0</v>
      </c>
      <c r="AV52">
        <f t="shared" si="15"/>
        <v>0</v>
      </c>
      <c r="AW52">
        <f t="shared" si="15"/>
        <v>0</v>
      </c>
      <c r="AX52">
        <f t="shared" si="15"/>
        <v>0</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0.95033547369224602</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34">
        <v>1</v>
      </c>
      <c r="G54" s="834">
        <f>+H52/F52*100%</f>
        <v>0.67079233263396743</v>
      </c>
      <c r="H54" s="834"/>
      <c r="I54" s="835">
        <f>+J52/F52</f>
        <v>0.63747774918282807</v>
      </c>
      <c r="J54" s="835"/>
      <c r="K54" s="834"/>
      <c r="L54" s="834"/>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34"/>
      <c r="G55" s="834"/>
      <c r="H55" s="834"/>
      <c r="I55" s="835"/>
      <c r="J55" s="835"/>
      <c r="K55" s="834"/>
      <c r="L55" s="834"/>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16</v>
      </c>
      <c r="G57" s="566" t="s">
        <v>261</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6</v>
      </c>
      <c r="AQ57" t="s">
        <v>199</v>
      </c>
      <c r="AR57">
        <f t="shared" ref="AR57:BC57" si="16">COUNT(AC22:AC37)</f>
        <v>16</v>
      </c>
      <c r="AS57">
        <f t="shared" si="16"/>
        <v>13</v>
      </c>
      <c r="AT57">
        <f t="shared" si="16"/>
        <v>16</v>
      </c>
      <c r="AU57">
        <f t="shared" si="16"/>
        <v>15</v>
      </c>
      <c r="AV57">
        <f>COUNT(AG22:AG37)</f>
        <v>16</v>
      </c>
      <c r="AW57">
        <f t="shared" si="16"/>
        <v>15</v>
      </c>
      <c r="AX57">
        <f t="shared" si="16"/>
        <v>2</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63" t="s">
        <v>20</v>
      </c>
      <c r="F58" s="864"/>
      <c r="G58" s="863" t="s">
        <v>94</v>
      </c>
      <c r="H58" s="864"/>
      <c r="I58" s="863" t="s">
        <v>22</v>
      </c>
      <c r="J58" s="864"/>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0</v>
      </c>
      <c r="AT58">
        <f t="shared" si="17"/>
        <v>0</v>
      </c>
      <c r="AU58">
        <f t="shared" si="17"/>
        <v>0</v>
      </c>
      <c r="AV58">
        <f t="shared" si="17"/>
        <v>0</v>
      </c>
      <c r="AW58">
        <f t="shared" si="17"/>
        <v>0</v>
      </c>
      <c r="AX58">
        <f t="shared" si="17"/>
        <v>14</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169</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53.24</v>
      </c>
      <c r="H62" s="256">
        <v>18.036000000000001</v>
      </c>
      <c r="I62" s="256">
        <v>52.77</v>
      </c>
      <c r="J62" s="256">
        <v>16.12</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338.77</v>
      </c>
      <c r="H63" s="297">
        <v>7.157</v>
      </c>
      <c r="I63" s="257">
        <v>339.5</v>
      </c>
      <c r="J63" s="297">
        <v>7.77</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73.650000000000006</v>
      </c>
      <c r="H64" s="297">
        <v>27.367000000000001</v>
      </c>
      <c r="I64" s="257">
        <v>71.91</v>
      </c>
      <c r="J64" s="297">
        <v>19.507999999999999</v>
      </c>
      <c r="K64" s="312" t="str">
        <f>IF(I64&gt;E64,"Limpas","")</f>
        <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461.3</v>
      </c>
      <c r="H65" s="329">
        <v>19.064</v>
      </c>
      <c r="I65" s="315">
        <v>460.99</v>
      </c>
      <c r="J65" s="297">
        <v>15.505000000000001</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205.01</v>
      </c>
      <c r="H66" s="258">
        <v>7.2240000000000002</v>
      </c>
      <c r="I66" s="664">
        <v>206.07</v>
      </c>
      <c r="J66" s="256">
        <v>8.3949999999999996</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317.39999999999998</v>
      </c>
      <c r="H67" s="258">
        <v>3.9660000000000002</v>
      </c>
      <c r="I67" s="671">
        <v>315.2</v>
      </c>
      <c r="J67" s="728">
        <v>3.0230000000000001</v>
      </c>
      <c r="K67" s="312" t="str">
        <f>IF(I67&gt;E67,"Limpas","")</f>
        <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85.92</v>
      </c>
      <c r="H68" s="257">
        <v>498.12799999999999</v>
      </c>
      <c r="I68" s="664">
        <v>86.78</v>
      </c>
      <c r="J68" s="297">
        <v>534.75</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117.69</v>
      </c>
      <c r="H69" s="297">
        <v>0.65600000000000003</v>
      </c>
      <c r="I69" s="331">
        <v>118.1</v>
      </c>
      <c r="J69" s="256">
        <v>0.873</v>
      </c>
      <c r="K69" s="312" t="str">
        <f>IF(I69&gt;E69,"Limpas","")</f>
        <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118.09</v>
      </c>
      <c r="H70" s="297">
        <v>1.032</v>
      </c>
      <c r="I70" s="664">
        <v>118.8</v>
      </c>
      <c r="J70" s="256">
        <v>0.94899999999999995</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44</v>
      </c>
      <c r="H71" s="257">
        <v>2.6240000000000001</v>
      </c>
      <c r="I71" s="664">
        <v>46.14</v>
      </c>
      <c r="J71" s="256">
        <v>3.8639999999999999</v>
      </c>
      <c r="K71" s="312" t="str">
        <f>IF(I71&gt;E71,"Limpas","")</f>
        <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49.09</v>
      </c>
      <c r="H72" s="257">
        <v>1.65</v>
      </c>
      <c r="I72" s="668">
        <v>50.48</v>
      </c>
      <c r="J72" s="256">
        <v>2.1179999999999999</v>
      </c>
      <c r="K72" s="312" t="str">
        <f t="shared" ref="K72:K76" si="22">IF(I72&gt;E72,"Limpas","")</f>
        <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78.02</v>
      </c>
      <c r="H73" s="620">
        <v>0.61</v>
      </c>
      <c r="I73" s="664">
        <v>75.83</v>
      </c>
      <c r="J73" s="256">
        <v>0.59199999999999997</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81.38</v>
      </c>
      <c r="H74" s="297">
        <v>0.22700000000000001</v>
      </c>
      <c r="I74" s="664">
        <v>80.069999999999993</v>
      </c>
      <c r="J74" s="256">
        <v>8.0000000000000002E-3</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69.19</v>
      </c>
      <c r="H75" s="257">
        <v>0.14599999999999999</v>
      </c>
      <c r="I75" s="671">
        <v>62.46</v>
      </c>
      <c r="J75" s="728">
        <v>9.8000000000000004E-2</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45.65</v>
      </c>
      <c r="H76" s="297">
        <v>7.2999999999999995E-2</v>
      </c>
      <c r="I76" s="664">
        <v>45.66</v>
      </c>
      <c r="J76" s="256">
        <v>0.20399999999999999</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132.4</v>
      </c>
      <c r="H77" s="257">
        <v>191.66499999999999</v>
      </c>
      <c r="I77" s="257">
        <v>133.66999999999999</v>
      </c>
      <c r="J77" s="718">
        <v>246.46</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107.04</v>
      </c>
      <c r="H78" s="257">
        <v>0.26</v>
      </c>
      <c r="I78" s="258">
        <v>104.94</v>
      </c>
      <c r="J78" s="718">
        <v>4.5999999999999999E-2</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201.87</v>
      </c>
      <c r="H79" s="257">
        <v>0.13</v>
      </c>
      <c r="I79" s="257">
        <v>199.9</v>
      </c>
      <c r="J79" s="718">
        <v>2.5999999999999999E-2</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219.8</v>
      </c>
      <c r="H80" s="257">
        <v>0.14099999999999999</v>
      </c>
      <c r="I80" s="258">
        <v>219.78</v>
      </c>
      <c r="J80" s="719">
        <v>0.14000000000000001</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191.74</v>
      </c>
      <c r="H81" s="257">
        <v>0.14199999999999999</v>
      </c>
      <c r="I81" s="258">
        <v>190.15</v>
      </c>
      <c r="J81" s="718">
        <v>3.5000000000000003E-2</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168.57</v>
      </c>
      <c r="H82" s="257">
        <v>6.0999999999999999E-2</v>
      </c>
      <c r="I82" s="258">
        <v>166</v>
      </c>
      <c r="J82" s="718">
        <v>0</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221.23</v>
      </c>
      <c r="H83" s="256">
        <v>0.12</v>
      </c>
      <c r="I83" s="368">
        <v>223.68</v>
      </c>
      <c r="J83" s="720">
        <v>0.26300000000000001</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244.21</v>
      </c>
      <c r="H84" s="257">
        <v>0.59899999999999998</v>
      </c>
      <c r="I84" s="258">
        <v>242.74</v>
      </c>
      <c r="J84" s="719">
        <v>0.33600000000000002</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146.88999999999999</v>
      </c>
      <c r="H85" s="257">
        <v>1.542</v>
      </c>
      <c r="I85" s="257">
        <v>144.28</v>
      </c>
      <c r="J85" s="719">
        <v>0.50700000000000001</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203.26</v>
      </c>
      <c r="H86" s="258">
        <v>2.3159999999999998</v>
      </c>
      <c r="I86" s="257">
        <v>199.53</v>
      </c>
      <c r="J86" s="718">
        <v>0.77200000000000002</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320.57</v>
      </c>
      <c r="H87" s="258">
        <v>0.22800000000000001</v>
      </c>
      <c r="I87" s="258">
        <v>317.3</v>
      </c>
      <c r="J87" s="719">
        <v>6.4000000000000001E-2</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125.71</v>
      </c>
      <c r="H88" s="257">
        <v>0.27200000000000002</v>
      </c>
      <c r="I88" s="258">
        <v>126.68</v>
      </c>
      <c r="J88" s="718">
        <v>0.38600000000000001</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279.56</v>
      </c>
      <c r="H89" s="257">
        <v>0.17100000000000001</v>
      </c>
      <c r="I89" s="257">
        <v>278.45</v>
      </c>
      <c r="J89" s="718">
        <v>0.10199999999999999</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96.43</v>
      </c>
      <c r="H90" s="257">
        <v>1.2589999999999999</v>
      </c>
      <c r="I90" s="258">
        <v>96.94</v>
      </c>
      <c r="J90" s="719">
        <v>1.532</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188.06</v>
      </c>
      <c r="H91" s="257">
        <v>2.7E-2</v>
      </c>
      <c r="I91" s="258">
        <v>189.05</v>
      </c>
      <c r="J91" s="719">
        <v>6.2E-2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169.99</v>
      </c>
      <c r="H92" s="297">
        <v>6.8000000000000005E-2</v>
      </c>
      <c r="I92" s="258">
        <v>167.99</v>
      </c>
      <c r="J92" s="719">
        <v>1.9E-2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138.81</v>
      </c>
      <c r="H93" s="257">
        <v>5.1639999999999997</v>
      </c>
      <c r="I93" s="257">
        <v>139.15</v>
      </c>
      <c r="J93" s="721">
        <v>5.9770000000000003</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237.73</v>
      </c>
      <c r="H94" s="297">
        <v>1.72</v>
      </c>
      <c r="I94" s="257">
        <v>238.01</v>
      </c>
      <c r="J94" s="721">
        <v>1.8655999999999999</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118.09</v>
      </c>
      <c r="H95" s="257">
        <v>1.764</v>
      </c>
      <c r="I95" s="257">
        <v>118.59</v>
      </c>
      <c r="J95" s="718">
        <v>2.5960000000000001</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109.7</v>
      </c>
      <c r="H96" s="257">
        <v>1.482</v>
      </c>
      <c r="I96" s="257">
        <v>109.15</v>
      </c>
      <c r="J96" s="718">
        <v>1.0649999999999999</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62.87</v>
      </c>
      <c r="H97" s="297">
        <v>17.5</v>
      </c>
      <c r="I97" s="257">
        <v>61.2</v>
      </c>
      <c r="J97" s="721">
        <v>14.9</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180.7</v>
      </c>
      <c r="H98" s="297">
        <v>343.99</v>
      </c>
      <c r="I98" s="421">
        <v>166.16</v>
      </c>
      <c r="J98" s="727">
        <v>209.89</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229.82</v>
      </c>
      <c r="H99" s="297">
        <v>9.6890000000000001</v>
      </c>
      <c r="I99" s="257">
        <v>230.42</v>
      </c>
      <c r="J99" s="297">
        <v>13.276</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147.9</v>
      </c>
      <c r="H100" s="333">
        <v>9.52</v>
      </c>
      <c r="I100" s="665">
        <v>149.08000000000001</v>
      </c>
      <c r="J100" s="716">
        <v>10.69</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38.159999999999997</v>
      </c>
      <c r="J101" s="721">
        <v>0.38400000000000001</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1125.2300000000002</v>
      </c>
      <c r="I103" s="319"/>
      <c r="J103" s="281">
        <f>SUM(J62:J102)</f>
        <v>1125.9236000000001</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1.0006164073122827</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0.62034338698761071</v>
      </c>
      <c r="I105" s="326"/>
      <c r="J105" s="267">
        <f>+J103/F103</f>
        <v>0.62072577118747607</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15</v>
      </c>
      <c r="G107" s="566" t="s">
        <v>261</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63" t="s">
        <v>20</v>
      </c>
      <c r="F108" s="864"/>
      <c r="G108" s="863" t="s">
        <v>94</v>
      </c>
      <c r="H108" s="864"/>
      <c r="I108" s="863" t="s">
        <v>22</v>
      </c>
      <c r="J108" s="864"/>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53.24</v>
      </c>
      <c r="H112" s="256">
        <v>18.036000000000001</v>
      </c>
      <c r="I112" s="256">
        <v>52.81</v>
      </c>
      <c r="J112" s="256">
        <v>16.629000000000001</v>
      </c>
      <c r="K112" s="312"/>
      <c r="L112" s="476"/>
      <c r="M112" s="187"/>
      <c r="AB112"/>
      <c r="AC112"/>
      <c r="AD112"/>
      <c r="AE112"/>
      <c r="AF112"/>
      <c r="AG112"/>
      <c r="AH112"/>
      <c r="AI112"/>
      <c r="AJ112"/>
      <c r="AK112"/>
      <c r="AL112"/>
      <c r="AM112"/>
      <c r="AN112"/>
      <c r="AO112"/>
      <c r="AP112" s="271"/>
      <c r="AQ112" s="282">
        <f t="shared" si="21"/>
        <v>45</v>
      </c>
      <c r="AR112">
        <f t="shared" si="24"/>
        <v>1377.39</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338.77</v>
      </c>
      <c r="H113" s="297">
        <v>7.157</v>
      </c>
      <c r="I113" s="257">
        <v>339.5</v>
      </c>
      <c r="J113" s="297">
        <v>7.77</v>
      </c>
      <c r="K113" s="312"/>
      <c r="L113" s="477"/>
      <c r="M113" s="187"/>
      <c r="AB113"/>
      <c r="AC113"/>
      <c r="AD113"/>
      <c r="AE113"/>
      <c r="AF113"/>
      <c r="AG113"/>
      <c r="AH113"/>
      <c r="AI113"/>
      <c r="AJ113"/>
      <c r="AK113"/>
      <c r="AL113"/>
      <c r="AM113"/>
      <c r="AN113"/>
      <c r="AO113"/>
      <c r="AP113" s="271"/>
      <c r="AQ113" s="282">
        <f t="shared" si="21"/>
        <v>46</v>
      </c>
      <c r="AR113">
        <f t="shared" si="24"/>
        <v>1424.4</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73.650000000000006</v>
      </c>
      <c r="H114" s="297">
        <v>27.367000000000001</v>
      </c>
      <c r="I114" s="257">
        <v>72.010000000000005</v>
      </c>
      <c r="J114" s="297">
        <v>19.940999999999999</v>
      </c>
      <c r="K114" s="312"/>
      <c r="L114" s="477"/>
      <c r="M114" s="394"/>
      <c r="AB114"/>
      <c r="AC114"/>
      <c r="AD114"/>
      <c r="AE114"/>
      <c r="AF114"/>
      <c r="AG114"/>
      <c r="AH114"/>
      <c r="AI114"/>
      <c r="AJ114"/>
      <c r="AK114"/>
      <c r="AL114"/>
      <c r="AM114"/>
      <c r="AN114"/>
      <c r="AO114"/>
      <c r="AP114" s="271"/>
      <c r="AQ114" s="282">
        <f t="shared" si="21"/>
        <v>47</v>
      </c>
      <c r="AR114">
        <f t="shared" si="24"/>
        <v>1472.39</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461.3</v>
      </c>
      <c r="H115" s="329">
        <v>19.064</v>
      </c>
      <c r="I115" s="315">
        <v>460.99</v>
      </c>
      <c r="J115" s="297">
        <v>15.505000000000001</v>
      </c>
      <c r="K115" s="312"/>
      <c r="L115" s="478"/>
      <c r="M115" s="187"/>
      <c r="AB115"/>
      <c r="AC115"/>
      <c r="AD115"/>
      <c r="AE115"/>
      <c r="AF115"/>
      <c r="AG115"/>
      <c r="AH115"/>
      <c r="AI115"/>
      <c r="AJ115"/>
      <c r="AK115"/>
      <c r="AL115"/>
      <c r="AM115"/>
      <c r="AN115"/>
      <c r="AO115"/>
      <c r="AP115" s="271"/>
      <c r="AQ115" s="282">
        <f t="shared" si="21"/>
        <v>48</v>
      </c>
      <c r="AR115">
        <f t="shared" si="24"/>
        <v>1489.16</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205.01</v>
      </c>
      <c r="H116" s="258">
        <v>7.2240000000000002</v>
      </c>
      <c r="I116" s="664">
        <v>206.07</v>
      </c>
      <c r="J116" s="718">
        <v>8.3949999999999996</v>
      </c>
      <c r="K116" s="312"/>
      <c r="L116" s="479"/>
      <c r="AB116"/>
      <c r="AC116"/>
      <c r="AD116"/>
      <c r="AE116"/>
      <c r="AF116"/>
      <c r="AG116"/>
      <c r="AH116"/>
      <c r="AI116"/>
      <c r="AJ116"/>
      <c r="AK116"/>
      <c r="AL116"/>
      <c r="AM116"/>
      <c r="AN116"/>
      <c r="AO116"/>
      <c r="AP116" s="271"/>
      <c r="AQ116" s="282">
        <f t="shared" si="21"/>
        <v>49</v>
      </c>
      <c r="AR116">
        <f t="shared" si="24"/>
        <v>1504.69</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317.39999999999998</v>
      </c>
      <c r="H117" s="258">
        <v>3.9660000000000002</v>
      </c>
      <c r="I117" s="664">
        <v>315.2</v>
      </c>
      <c r="J117" s="718">
        <v>3.0230000000000001</v>
      </c>
      <c r="K117" s="312"/>
      <c r="L117" s="480"/>
      <c r="AB117"/>
      <c r="AC117"/>
      <c r="AD117"/>
      <c r="AE117"/>
      <c r="AF117"/>
      <c r="AG117"/>
      <c r="AH117"/>
      <c r="AI117"/>
      <c r="AJ117"/>
      <c r="AK117"/>
      <c r="AL117"/>
      <c r="AM117"/>
      <c r="AN117"/>
      <c r="AO117"/>
      <c r="AP117" s="271"/>
      <c r="AQ117" s="282">
        <f t="shared" si="21"/>
        <v>50</v>
      </c>
      <c r="AR117">
        <f t="shared" si="24"/>
        <v>1509.02</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85.92</v>
      </c>
      <c r="H118" s="257">
        <v>498.12799999999999</v>
      </c>
      <c r="I118" s="664">
        <v>86.78</v>
      </c>
      <c r="J118" s="718">
        <v>534.75</v>
      </c>
      <c r="K118" s="312"/>
      <c r="L118" s="479"/>
      <c r="AB118"/>
      <c r="AC118"/>
      <c r="AD118"/>
      <c r="AE118"/>
      <c r="AF118"/>
      <c r="AG118"/>
      <c r="AH118"/>
      <c r="AI118"/>
      <c r="AJ118"/>
      <c r="AK118"/>
      <c r="AL118"/>
      <c r="AM118"/>
      <c r="AN118"/>
      <c r="AO118"/>
      <c r="AP118" s="271"/>
      <c r="AQ118" s="282">
        <f t="shared" si="21"/>
        <v>51</v>
      </c>
      <c r="AR118">
        <f t="shared" si="24"/>
        <v>1506.59</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117.69</v>
      </c>
      <c r="H119" s="297">
        <v>0.65600000000000003</v>
      </c>
      <c r="I119" s="331">
        <v>118.1</v>
      </c>
      <c r="J119" s="718">
        <v>0.873</v>
      </c>
      <c r="K119" s="312"/>
      <c r="L119" s="481"/>
      <c r="AB119"/>
      <c r="AC119"/>
      <c r="AD119"/>
      <c r="AE119"/>
      <c r="AF119"/>
      <c r="AG119"/>
      <c r="AH119"/>
      <c r="AI119"/>
      <c r="AJ119"/>
      <c r="AK119"/>
      <c r="AL119"/>
      <c r="AM119"/>
      <c r="AN119"/>
      <c r="AO119"/>
      <c r="AP119" s="271"/>
      <c r="AQ119" s="282">
        <f t="shared" si="21"/>
        <v>52</v>
      </c>
      <c r="AR119">
        <f t="shared" si="24"/>
        <v>1501.32</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118.09</v>
      </c>
      <c r="H120" s="297">
        <v>1.032</v>
      </c>
      <c r="I120" s="664">
        <v>118.81</v>
      </c>
      <c r="J120" s="718">
        <v>0.95299999999999996</v>
      </c>
      <c r="K120" s="312"/>
      <c r="L120" s="479"/>
      <c r="AB120"/>
      <c r="AC120"/>
      <c r="AD120"/>
      <c r="AE120"/>
      <c r="AF120"/>
      <c r="AG120"/>
      <c r="AH120"/>
      <c r="AI120"/>
      <c r="AJ120"/>
      <c r="AK120"/>
      <c r="AL120"/>
      <c r="AM120"/>
      <c r="AN120"/>
      <c r="AO120"/>
      <c r="AP120" s="271"/>
      <c r="AQ120" s="282">
        <f t="shared" si="21"/>
        <v>53</v>
      </c>
      <c r="AR120">
        <f t="shared" si="24"/>
        <v>1500.21</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44</v>
      </c>
      <c r="H121" s="257">
        <v>2.6240000000000001</v>
      </c>
      <c r="I121" s="664">
        <v>46.14</v>
      </c>
      <c r="J121" s="724">
        <v>3.8639999999999999</v>
      </c>
      <c r="K121" s="312"/>
      <c r="L121" s="479"/>
      <c r="AB121"/>
      <c r="AC121"/>
      <c r="AD121"/>
      <c r="AE121"/>
      <c r="AF121"/>
      <c r="AG121"/>
      <c r="AH121"/>
      <c r="AI121"/>
      <c r="AJ121"/>
      <c r="AK121"/>
      <c r="AL121"/>
      <c r="AM121"/>
      <c r="AN121"/>
      <c r="AO121"/>
      <c r="AP121" s="271"/>
      <c r="AQ121" s="282">
        <f t="shared" si="21"/>
        <v>54</v>
      </c>
      <c r="AR121">
        <f t="shared" si="24"/>
        <v>1504.64</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49.09</v>
      </c>
      <c r="H122" s="257">
        <v>1.65</v>
      </c>
      <c r="I122" s="668">
        <v>50.48</v>
      </c>
      <c r="J122" s="718">
        <v>2.1179999999999999</v>
      </c>
      <c r="K122" s="312"/>
      <c r="L122" s="479"/>
      <c r="AB122"/>
      <c r="AC122"/>
      <c r="AD122"/>
      <c r="AE122"/>
      <c r="AF122"/>
      <c r="AG122"/>
      <c r="AH122"/>
      <c r="AI122"/>
      <c r="AJ122"/>
      <c r="AK122"/>
      <c r="AL122"/>
      <c r="AM122"/>
      <c r="AN122"/>
      <c r="AO122"/>
      <c r="AP122" s="271"/>
      <c r="AQ122" s="282">
        <f t="shared" si="21"/>
        <v>55</v>
      </c>
      <c r="AR122">
        <f t="shared" si="24"/>
        <v>1506.15</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78.02</v>
      </c>
      <c r="H123" s="620">
        <v>0.61</v>
      </c>
      <c r="I123" s="664">
        <v>75.84</v>
      </c>
      <c r="J123" s="718">
        <v>0.59299999999999997</v>
      </c>
      <c r="K123" s="312"/>
      <c r="L123" s="479"/>
      <c r="AB123"/>
      <c r="AC123"/>
      <c r="AD123"/>
      <c r="AE123"/>
      <c r="AF123"/>
      <c r="AG123"/>
      <c r="AH123"/>
      <c r="AI123"/>
      <c r="AJ123"/>
      <c r="AK123"/>
      <c r="AL123"/>
      <c r="AM123"/>
      <c r="AN123"/>
      <c r="AO123"/>
      <c r="AP123" s="271"/>
      <c r="AQ123" s="282">
        <f t="shared" si="21"/>
        <v>56</v>
      </c>
      <c r="AR123">
        <f t="shared" si="24"/>
        <v>1498.42</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81.38</v>
      </c>
      <c r="H124" s="297">
        <v>0.22700000000000001</v>
      </c>
      <c r="I124" s="664">
        <v>80.09</v>
      </c>
      <c r="J124" s="718">
        <v>8.0000000000000002E-3</v>
      </c>
      <c r="K124" s="312"/>
      <c r="L124" s="479"/>
      <c r="AB124"/>
      <c r="AC124"/>
      <c r="AD124"/>
      <c r="AE124"/>
      <c r="AF124"/>
      <c r="AG124"/>
      <c r="AH124"/>
      <c r="AI124"/>
      <c r="AJ124"/>
      <c r="AK124"/>
      <c r="AL124"/>
      <c r="AM124"/>
      <c r="AN124"/>
      <c r="AO124"/>
      <c r="AP124" s="271"/>
      <c r="AQ124" s="282">
        <f t="shared" si="21"/>
        <v>57</v>
      </c>
      <c r="AR124">
        <f t="shared" si="24"/>
        <v>1501.46</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69.19</v>
      </c>
      <c r="H125" s="257">
        <v>0.14599999999999999</v>
      </c>
      <c r="I125" s="664">
        <v>62.47</v>
      </c>
      <c r="J125" s="718">
        <v>9.8000000000000004E-2</v>
      </c>
      <c r="K125" s="312"/>
      <c r="L125" s="479"/>
      <c r="AB125"/>
      <c r="AC125"/>
      <c r="AD125"/>
      <c r="AE125"/>
      <c r="AF125"/>
      <c r="AG125"/>
      <c r="AH125"/>
      <c r="AI125"/>
      <c r="AJ125"/>
      <c r="AK125"/>
      <c r="AL125"/>
      <c r="AM125"/>
      <c r="AN125"/>
      <c r="AO125"/>
      <c r="AP125" s="271"/>
      <c r="AQ125" s="282">
        <f t="shared" si="21"/>
        <v>58</v>
      </c>
      <c r="AR125">
        <f t="shared" si="24"/>
        <v>1518.81</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45.65</v>
      </c>
      <c r="H126" s="297">
        <v>7.2999999999999995E-2</v>
      </c>
      <c r="I126" s="664">
        <v>45.66</v>
      </c>
      <c r="J126" s="718">
        <v>0.20399999999999999</v>
      </c>
      <c r="K126" s="312"/>
      <c r="L126" s="479"/>
      <c r="AB126"/>
      <c r="AC126"/>
      <c r="AD126"/>
      <c r="AE126"/>
      <c r="AF126"/>
      <c r="AG126"/>
      <c r="AH126"/>
      <c r="AI126"/>
      <c r="AJ126"/>
      <c r="AK126"/>
      <c r="AL126"/>
      <c r="AM126"/>
      <c r="AN126"/>
      <c r="AO126"/>
      <c r="AP126" s="271"/>
      <c r="AQ126" s="282">
        <f t="shared" si="21"/>
        <v>59</v>
      </c>
      <c r="AR126">
        <f t="shared" si="24"/>
        <v>1517.22</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133.51</v>
      </c>
      <c r="H127" s="257">
        <v>238.99600000000001</v>
      </c>
      <c r="I127" s="257">
        <v>133.72</v>
      </c>
      <c r="J127" s="718">
        <v>247.38</v>
      </c>
      <c r="K127" s="312"/>
      <c r="L127" s="482"/>
      <c r="M127" s="187"/>
      <c r="AB127"/>
      <c r="AC127"/>
      <c r="AD127"/>
      <c r="AE127"/>
      <c r="AF127"/>
      <c r="AG127"/>
      <c r="AH127"/>
      <c r="AI127"/>
      <c r="AJ127"/>
      <c r="AK127"/>
      <c r="AL127"/>
      <c r="AM127"/>
      <c r="AN127"/>
      <c r="AO127"/>
      <c r="AP127" s="271"/>
      <c r="AQ127" s="282">
        <f>AQ126+2</f>
        <v>61</v>
      </c>
      <c r="AR127">
        <f t="shared" ref="AR127:AR152" si="26">IF(AE7="tad","tad",AE7)</f>
        <v>1537.66</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107.86</v>
      </c>
      <c r="H128" s="257">
        <v>0.40799999999999997</v>
      </c>
      <c r="I128" s="258">
        <v>104.95</v>
      </c>
      <c r="J128" s="718">
        <v>4.7E-2</v>
      </c>
      <c r="K128" s="312"/>
      <c r="L128" s="482"/>
      <c r="M128" s="187"/>
      <c r="AB128"/>
      <c r="AC128"/>
      <c r="AD128"/>
      <c r="AE128"/>
      <c r="AF128"/>
      <c r="AG128"/>
      <c r="AH128"/>
      <c r="AI128"/>
      <c r="AJ128"/>
      <c r="AK128"/>
      <c r="AL128"/>
      <c r="AM128"/>
      <c r="AN128"/>
      <c r="AO128"/>
      <c r="AP128" s="271"/>
      <c r="AQ128" s="282">
        <f>AQ127+1</f>
        <v>62</v>
      </c>
      <c r="AR128">
        <f t="shared" si="26"/>
        <v>1576.71</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201.92</v>
      </c>
      <c r="H129" s="257">
        <v>0.13300000000000001</v>
      </c>
      <c r="I129" s="257">
        <v>199.9</v>
      </c>
      <c r="J129" s="718">
        <v>2.5999999999999999E-2</v>
      </c>
      <c r="K129" s="312"/>
      <c r="L129" s="482"/>
      <c r="M129" s="187"/>
      <c r="AB129"/>
      <c r="AC129"/>
      <c r="AD129"/>
      <c r="AE129"/>
      <c r="AF129"/>
      <c r="AG129"/>
      <c r="AH129"/>
      <c r="AI129"/>
      <c r="AJ129"/>
      <c r="AK129"/>
      <c r="AL129"/>
      <c r="AM129"/>
      <c r="AN129"/>
      <c r="AO129"/>
      <c r="AP129" s="271"/>
      <c r="AQ129" s="282">
        <f>AQ128+1</f>
        <v>63</v>
      </c>
      <c r="AR129">
        <f t="shared" si="26"/>
        <v>1614.05</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220.01</v>
      </c>
      <c r="H130" s="257">
        <v>0.152</v>
      </c>
      <c r="I130" s="258">
        <v>219.78</v>
      </c>
      <c r="J130" s="719">
        <v>0.14000000000000001</v>
      </c>
      <c r="K130" s="312"/>
      <c r="L130" s="483"/>
      <c r="M130" s="187"/>
      <c r="AB130"/>
      <c r="AC130"/>
      <c r="AD130"/>
      <c r="AE130"/>
      <c r="AF130"/>
      <c r="AG130"/>
      <c r="AH130"/>
      <c r="AI130"/>
      <c r="AJ130"/>
      <c r="AK130"/>
      <c r="AL130"/>
      <c r="AM130"/>
      <c r="AN130"/>
      <c r="AO130"/>
      <c r="AP130" s="271"/>
      <c r="AQ130" s="282">
        <f>AQ129+1</f>
        <v>64</v>
      </c>
      <c r="AR130">
        <f t="shared" si="26"/>
        <v>1601.39</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192.71</v>
      </c>
      <c r="H131" s="257">
        <v>0.24</v>
      </c>
      <c r="I131" s="258">
        <v>190.28</v>
      </c>
      <c r="J131" s="718">
        <v>4.1000000000000002E-2</v>
      </c>
      <c r="K131" s="312"/>
      <c r="L131" s="482"/>
      <c r="M131" s="187"/>
      <c r="AB131"/>
      <c r="AC131"/>
      <c r="AD131"/>
      <c r="AE131"/>
      <c r="AF131"/>
      <c r="AG131"/>
      <c r="AH131"/>
      <c r="AI131"/>
      <c r="AJ131"/>
      <c r="AK131"/>
      <c r="AL131"/>
      <c r="AM131"/>
      <c r="AN131"/>
      <c r="AO131"/>
      <c r="AP131" s="271"/>
      <c r="AQ131" s="282">
        <f>AQ130+1</f>
        <v>65</v>
      </c>
      <c r="AR131">
        <f t="shared" si="26"/>
        <v>1597.18</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168.72</v>
      </c>
      <c r="H132" s="257">
        <v>6.6000000000000003E-2</v>
      </c>
      <c r="I132" s="258">
        <v>166</v>
      </c>
      <c r="J132" s="718">
        <v>0</v>
      </c>
      <c r="K132" s="312"/>
      <c r="L132" s="482"/>
      <c r="M132" s="187"/>
      <c r="AB132"/>
      <c r="AC132"/>
      <c r="AD132"/>
      <c r="AE132"/>
      <c r="AF132"/>
      <c r="AG132"/>
      <c r="AH132"/>
      <c r="AI132"/>
      <c r="AJ132"/>
      <c r="AK132"/>
      <c r="AL132"/>
      <c r="AM132"/>
      <c r="AN132"/>
      <c r="AO132"/>
      <c r="AP132" s="271"/>
      <c r="AQ132" s="282">
        <f t="shared" ref="AQ132:AQ198" si="27">AQ131+1</f>
        <v>66</v>
      </c>
      <c r="AR132">
        <f t="shared" si="26"/>
        <v>1590.37</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221.74</v>
      </c>
      <c r="H133" s="256">
        <v>0.14599999999999999</v>
      </c>
      <c r="I133" s="368">
        <v>223.69</v>
      </c>
      <c r="J133" s="720">
        <v>0.26400000000000001</v>
      </c>
      <c r="K133" s="312"/>
      <c r="L133" s="483"/>
      <c r="M133" s="187"/>
      <c r="AB133"/>
      <c r="AC133"/>
      <c r="AD133"/>
      <c r="AE133"/>
      <c r="AF133"/>
      <c r="AG133"/>
      <c r="AH133"/>
      <c r="AI133"/>
      <c r="AJ133"/>
      <c r="AK133"/>
      <c r="AL133"/>
      <c r="AM133"/>
      <c r="AN133"/>
      <c r="AO133"/>
      <c r="AP133" s="271"/>
      <c r="AQ133" s="282">
        <f t="shared" si="27"/>
        <v>67</v>
      </c>
      <c r="AR133">
        <f t="shared" si="26"/>
        <v>1572.99</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244.91</v>
      </c>
      <c r="H134" s="257">
        <v>0.746</v>
      </c>
      <c r="I134" s="258">
        <v>242.72</v>
      </c>
      <c r="J134" s="719">
        <v>0.33300000000000002</v>
      </c>
      <c r="K134" s="312"/>
      <c r="L134" s="483"/>
      <c r="M134" s="187"/>
      <c r="AB134"/>
      <c r="AC134"/>
      <c r="AD134"/>
      <c r="AE134"/>
      <c r="AF134"/>
      <c r="AG134"/>
      <c r="AH134"/>
      <c r="AI134"/>
      <c r="AJ134"/>
      <c r="AK134"/>
      <c r="AL134"/>
      <c r="AM134"/>
      <c r="AN134"/>
      <c r="AO134"/>
      <c r="AP134" s="271"/>
      <c r="AQ134" s="282">
        <f t="shared" si="27"/>
        <v>68</v>
      </c>
      <c r="AR134">
        <f t="shared" si="26"/>
        <v>1557.11</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147.5</v>
      </c>
      <c r="H135" s="257">
        <v>1.827</v>
      </c>
      <c r="I135" s="257">
        <v>144.28</v>
      </c>
      <c r="J135" s="719">
        <v>0.50700000000000001</v>
      </c>
      <c r="K135" s="312"/>
      <c r="L135" s="483"/>
      <c r="M135" s="187"/>
      <c r="AB135"/>
      <c r="AC135"/>
      <c r="AD135"/>
      <c r="AE135"/>
      <c r="AF135"/>
      <c r="AG135"/>
      <c r="AH135"/>
      <c r="AI135"/>
      <c r="AJ135"/>
      <c r="AK135"/>
      <c r="AL135"/>
      <c r="AM135"/>
      <c r="AN135"/>
      <c r="AO135"/>
      <c r="AP135" s="271"/>
      <c r="AQ135" s="282">
        <f t="shared" si="27"/>
        <v>69</v>
      </c>
      <c r="AR135">
        <f t="shared" si="26"/>
        <v>1557.52</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204.17</v>
      </c>
      <c r="H136" s="258">
        <v>2.8180000000000001</v>
      </c>
      <c r="I136" s="257">
        <v>199.56</v>
      </c>
      <c r="J136" s="718">
        <v>0.78400000000000003</v>
      </c>
      <c r="K136" s="312"/>
      <c r="L136" s="482"/>
      <c r="M136" s="187"/>
      <c r="AB136"/>
      <c r="AC136"/>
      <c r="AD136"/>
      <c r="AE136"/>
      <c r="AF136"/>
      <c r="AG136"/>
      <c r="AH136"/>
      <c r="AI136"/>
      <c r="AJ136"/>
      <c r="AK136"/>
      <c r="AL136"/>
      <c r="AM136"/>
      <c r="AN136"/>
      <c r="AO136"/>
      <c r="AP136" s="271"/>
      <c r="AQ136" s="282">
        <f t="shared" si="27"/>
        <v>70</v>
      </c>
      <c r="AR136">
        <f t="shared" si="26"/>
        <v>1555.49</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322.70999999999998</v>
      </c>
      <c r="H137" s="258">
        <v>0.38900000000000001</v>
      </c>
      <c r="I137" s="258">
        <v>317.45</v>
      </c>
      <c r="J137" s="719">
        <v>6.9000000000000006E-2</v>
      </c>
      <c r="K137" s="312"/>
      <c r="L137" s="483"/>
      <c r="M137" s="187"/>
      <c r="AB137"/>
      <c r="AC137"/>
      <c r="AD137"/>
      <c r="AE137"/>
      <c r="AF137"/>
      <c r="AG137"/>
      <c r="AH137"/>
      <c r="AI137"/>
      <c r="AJ137"/>
      <c r="AK137"/>
      <c r="AL137"/>
      <c r="AM137"/>
      <c r="AN137"/>
      <c r="AO137"/>
      <c r="AP137" s="271"/>
      <c r="AQ137" s="282">
        <f t="shared" si="27"/>
        <v>71</v>
      </c>
      <c r="AR137">
        <f t="shared" si="26"/>
        <v>1553.68</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126.41</v>
      </c>
      <c r="H138" s="257">
        <v>0.35399999999999998</v>
      </c>
      <c r="I138" s="258">
        <v>126.68</v>
      </c>
      <c r="J138" s="718">
        <v>0.38600000000000001</v>
      </c>
      <c r="K138" s="312"/>
      <c r="L138" s="482"/>
      <c r="M138" s="187"/>
      <c r="AB138"/>
      <c r="AC138"/>
      <c r="AD138"/>
      <c r="AE138"/>
      <c r="AF138"/>
      <c r="AG138"/>
      <c r="AH138"/>
      <c r="AI138"/>
      <c r="AJ138"/>
      <c r="AK138"/>
      <c r="AL138"/>
      <c r="AM138"/>
      <c r="AN138"/>
      <c r="AO138"/>
      <c r="AP138" s="271"/>
      <c r="AQ138" s="282">
        <f t="shared" si="27"/>
        <v>72</v>
      </c>
      <c r="AR138">
        <f t="shared" si="26"/>
        <v>1546.56</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280.01</v>
      </c>
      <c r="H139" s="257">
        <v>0.20599999999999999</v>
      </c>
      <c r="I139" s="257">
        <v>277.92</v>
      </c>
      <c r="J139" s="718">
        <v>7.5999999999999998E-2</v>
      </c>
      <c r="K139" s="312"/>
      <c r="L139" s="482"/>
      <c r="M139" s="187"/>
      <c r="AB139"/>
      <c r="AC139"/>
      <c r="AD139"/>
      <c r="AE139"/>
      <c r="AF139"/>
      <c r="AG139"/>
      <c r="AH139"/>
      <c r="AI139"/>
      <c r="AJ139"/>
      <c r="AK139"/>
      <c r="AL139"/>
      <c r="AM139"/>
      <c r="AN139"/>
      <c r="AO139"/>
      <c r="AP139" s="271"/>
      <c r="AQ139" s="282">
        <f t="shared" si="27"/>
        <v>73</v>
      </c>
      <c r="AR139">
        <f t="shared" si="26"/>
        <v>1539.58</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97.09</v>
      </c>
      <c r="H140" s="257">
        <v>1.6020000000000001</v>
      </c>
      <c r="I140" s="258">
        <v>96.99</v>
      </c>
      <c r="J140" s="719">
        <v>1.542</v>
      </c>
      <c r="K140" s="312"/>
      <c r="L140" s="483"/>
      <c r="M140" s="187"/>
      <c r="AB140"/>
      <c r="AC140"/>
      <c r="AD140"/>
      <c r="AE140"/>
      <c r="AF140"/>
      <c r="AG140"/>
      <c r="AH140"/>
      <c r="AI140"/>
      <c r="AJ140"/>
      <c r="AK140"/>
      <c r="AL140"/>
      <c r="AM140"/>
      <c r="AN140"/>
      <c r="AO140"/>
      <c r="AP140" s="271"/>
      <c r="AQ140" s="282">
        <f t="shared" si="27"/>
        <v>74</v>
      </c>
      <c r="AR140">
        <f t="shared" si="26"/>
        <v>1533.54</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188.31</v>
      </c>
      <c r="H141" s="257">
        <v>3.4000000000000002E-2</v>
      </c>
      <c r="I141" s="562">
        <v>189.06</v>
      </c>
      <c r="J141" s="725">
        <v>6.3E-2</v>
      </c>
      <c r="K141" s="312"/>
      <c r="L141" s="483"/>
      <c r="M141" s="187"/>
      <c r="AB141"/>
      <c r="AC141"/>
      <c r="AD141"/>
      <c r="AE141"/>
      <c r="AF141"/>
      <c r="AG141"/>
      <c r="AH141"/>
      <c r="AI141"/>
      <c r="AJ141"/>
      <c r="AK141"/>
      <c r="AL141"/>
      <c r="AM141"/>
      <c r="AN141"/>
      <c r="AO141"/>
      <c r="AP141" s="271"/>
      <c r="AQ141" s="282">
        <f t="shared" si="27"/>
        <v>75</v>
      </c>
      <c r="AR141">
        <f t="shared" si="26"/>
        <v>1533.83</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170.5</v>
      </c>
      <c r="H142" s="297">
        <v>0.08</v>
      </c>
      <c r="I142" s="258">
        <v>167.99</v>
      </c>
      <c r="J142" s="719">
        <v>1.9E-2</v>
      </c>
      <c r="K142" s="312"/>
      <c r="L142" s="483"/>
      <c r="M142" s="187"/>
      <c r="AB142"/>
      <c r="AC142"/>
      <c r="AD142"/>
      <c r="AE142"/>
      <c r="AF142"/>
      <c r="AG142"/>
      <c r="AH142"/>
      <c r="AI142"/>
      <c r="AJ142"/>
      <c r="AK142"/>
      <c r="AL142"/>
      <c r="AM142"/>
      <c r="AN142"/>
      <c r="AO142"/>
      <c r="AP142" s="271"/>
      <c r="AQ142" s="282">
        <f t="shared" si="27"/>
        <v>76</v>
      </c>
      <c r="AR142">
        <f t="shared" si="26"/>
        <v>1533.28</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139.22999999999999</v>
      </c>
      <c r="H143" s="257">
        <v>6.1920000000000002</v>
      </c>
      <c r="I143" s="257">
        <v>139.15</v>
      </c>
      <c r="J143" s="721">
        <v>5.9770000000000003</v>
      </c>
      <c r="K143" s="312"/>
      <c r="L143" s="389"/>
      <c r="M143" s="187"/>
      <c r="AB143"/>
      <c r="AC143"/>
      <c r="AD143"/>
      <c r="AE143"/>
      <c r="AF143"/>
      <c r="AG143"/>
      <c r="AH143"/>
      <c r="AI143"/>
      <c r="AJ143"/>
      <c r="AK143"/>
      <c r="AL143"/>
      <c r="AM143"/>
      <c r="AN143"/>
      <c r="AO143"/>
      <c r="AP143" s="271"/>
      <c r="AQ143" s="282">
        <f t="shared" si="27"/>
        <v>77</v>
      </c>
      <c r="AR143">
        <f t="shared" si="26"/>
        <v>1531.06</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237.73</v>
      </c>
      <c r="H144" s="297">
        <v>1.72</v>
      </c>
      <c r="I144" s="257">
        <v>238.01</v>
      </c>
      <c r="J144" s="721">
        <v>1.8655999999999999</v>
      </c>
      <c r="K144" s="312"/>
      <c r="L144" s="389"/>
      <c r="M144" s="187"/>
      <c r="AB144"/>
      <c r="AC144"/>
      <c r="AD144"/>
      <c r="AE144"/>
      <c r="AF144"/>
      <c r="AG144"/>
      <c r="AH144"/>
      <c r="AI144"/>
      <c r="AJ144"/>
      <c r="AK144"/>
      <c r="AL144"/>
      <c r="AM144"/>
      <c r="AN144"/>
      <c r="AO144"/>
      <c r="AP144" s="271"/>
      <c r="AQ144" s="282">
        <f t="shared" si="27"/>
        <v>78</v>
      </c>
      <c r="AR144">
        <f t="shared" si="26"/>
        <v>1529.67</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118.14</v>
      </c>
      <c r="H145" s="257">
        <v>1.847</v>
      </c>
      <c r="I145" s="257">
        <v>118.59</v>
      </c>
      <c r="J145" s="718">
        <v>2.5960000000000001</v>
      </c>
      <c r="K145" s="312"/>
      <c r="L145" s="482"/>
      <c r="M145" s="187"/>
      <c r="AB145"/>
      <c r="AC145"/>
      <c r="AD145"/>
      <c r="AE145">
        <v>1</v>
      </c>
      <c r="AF145"/>
      <c r="AG145"/>
      <c r="AH145"/>
      <c r="AI145"/>
      <c r="AJ145"/>
      <c r="AK145"/>
      <c r="AL145"/>
      <c r="AM145"/>
      <c r="AN145"/>
      <c r="AO145"/>
      <c r="AP145" s="271"/>
      <c r="AQ145" s="282">
        <f t="shared" si="27"/>
        <v>79</v>
      </c>
      <c r="AR145">
        <f t="shared" si="26"/>
        <v>1535.57</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109.91</v>
      </c>
      <c r="H146" s="257">
        <v>1.6679999999999999</v>
      </c>
      <c r="I146" s="656">
        <v>109.17</v>
      </c>
      <c r="J146" s="726">
        <v>1.056</v>
      </c>
      <c r="K146" s="312"/>
      <c r="L146" s="482"/>
      <c r="M146" s="187"/>
      <c r="AB146"/>
      <c r="AC146"/>
      <c r="AD146"/>
      <c r="AE146"/>
      <c r="AF146"/>
      <c r="AG146"/>
      <c r="AH146"/>
      <c r="AI146"/>
      <c r="AJ146"/>
      <c r="AK146"/>
      <c r="AL146"/>
      <c r="AM146"/>
      <c r="AN146"/>
      <c r="AO146"/>
      <c r="AP146" s="271"/>
      <c r="AQ146" s="282">
        <f t="shared" si="27"/>
        <v>80</v>
      </c>
      <c r="AR146">
        <f t="shared" si="26"/>
        <v>1536.02</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62.87</v>
      </c>
      <c r="H147" s="297">
        <v>17.5</v>
      </c>
      <c r="I147" s="257">
        <v>61.2</v>
      </c>
      <c r="J147" s="721">
        <v>14.9</v>
      </c>
      <c r="K147" s="312"/>
      <c r="L147" s="389"/>
      <c r="M147" s="187"/>
      <c r="AB147"/>
      <c r="AC147"/>
      <c r="AD147"/>
      <c r="AE147"/>
      <c r="AF147"/>
      <c r="AG147"/>
      <c r="AH147"/>
      <c r="AI147"/>
      <c r="AJ147"/>
      <c r="AK147"/>
      <c r="AL147"/>
      <c r="AM147"/>
      <c r="AN147"/>
      <c r="AO147"/>
      <c r="AP147" s="271"/>
      <c r="AQ147" s="282">
        <f t="shared" si="27"/>
        <v>81</v>
      </c>
      <c r="AR147">
        <f t="shared" si="26"/>
        <v>1539.87</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180.7</v>
      </c>
      <c r="H148" s="297">
        <v>343.99</v>
      </c>
      <c r="I148" s="421">
        <v>166.29</v>
      </c>
      <c r="J148" s="727">
        <v>211.02</v>
      </c>
      <c r="K148" s="312"/>
      <c r="L148" s="389"/>
      <c r="M148" s="187"/>
      <c r="AB148"/>
      <c r="AC148"/>
      <c r="AD148"/>
      <c r="AE148"/>
      <c r="AF148"/>
      <c r="AG148"/>
      <c r="AH148"/>
      <c r="AI148"/>
      <c r="AJ148"/>
      <c r="AK148"/>
      <c r="AL148"/>
      <c r="AM148"/>
      <c r="AN148"/>
      <c r="AO148"/>
      <c r="AP148" s="271"/>
      <c r="AQ148" s="282">
        <f t="shared" si="27"/>
        <v>82</v>
      </c>
      <c r="AR148">
        <f t="shared" si="26"/>
        <v>1559.48</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229.81</v>
      </c>
      <c r="H149" s="297">
        <v>9.6340000000000003</v>
      </c>
      <c r="I149" s="257">
        <v>230.39</v>
      </c>
      <c r="J149" s="721">
        <v>13.082000000000001</v>
      </c>
      <c r="K149" s="312"/>
      <c r="L149" s="389"/>
      <c r="M149" s="389"/>
      <c r="AB149"/>
      <c r="AC149"/>
      <c r="AD149"/>
      <c r="AE149"/>
      <c r="AF149"/>
      <c r="AG149"/>
      <c r="AH149"/>
      <c r="AI149"/>
      <c r="AJ149"/>
      <c r="AK149"/>
      <c r="AL149"/>
      <c r="AM149"/>
      <c r="AN149"/>
      <c r="AO149"/>
      <c r="AP149" s="271"/>
      <c r="AQ149" s="282">
        <f t="shared" si="27"/>
        <v>83</v>
      </c>
      <c r="AR149">
        <f t="shared" si="26"/>
        <v>1564.87</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148.66</v>
      </c>
      <c r="H150" s="333">
        <v>10.27</v>
      </c>
      <c r="I150" s="316">
        <v>149.09</v>
      </c>
      <c r="J150" s="716">
        <v>10.7</v>
      </c>
      <c r="K150" s="502"/>
      <c r="L150" s="484"/>
      <c r="M150" s="187"/>
      <c r="AB150"/>
      <c r="AC150"/>
      <c r="AD150"/>
      <c r="AE150"/>
      <c r="AF150"/>
      <c r="AG150"/>
      <c r="AH150"/>
      <c r="AI150"/>
      <c r="AJ150"/>
      <c r="AK150"/>
      <c r="AL150"/>
      <c r="AM150"/>
      <c r="AN150"/>
      <c r="AO150"/>
      <c r="AP150" s="271"/>
      <c r="AQ150" s="282">
        <f t="shared" si="27"/>
        <v>84</v>
      </c>
      <c r="AR150">
        <f t="shared" si="26"/>
        <v>1566.35</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38.159999999999997</v>
      </c>
      <c r="J151" s="721">
        <v>0.38400000000000001</v>
      </c>
      <c r="K151" s="502"/>
      <c r="L151" s="484"/>
      <c r="AB151"/>
      <c r="AC151"/>
      <c r="AD151"/>
      <c r="AE151"/>
      <c r="AF151"/>
      <c r="AG151"/>
      <c r="AH151"/>
      <c r="AI151"/>
      <c r="AJ151"/>
      <c r="AK151"/>
      <c r="AL151"/>
      <c r="AM151"/>
      <c r="AN151"/>
      <c r="AO151"/>
      <c r="AP151" s="271"/>
      <c r="AQ151" s="282">
        <f t="shared" si="27"/>
        <v>85</v>
      </c>
      <c r="AR151">
        <f t="shared" si="26"/>
        <v>1568</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1576.61</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1176.4180000000001</v>
      </c>
      <c r="I153" s="319"/>
      <c r="J153" s="281">
        <f>SUM(J112:J152)</f>
        <v>1128.7346</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0.95946729818822896</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0.64856351735484385</v>
      </c>
      <c r="I155" s="326"/>
      <c r="J155" s="267">
        <f>+J153/F153</f>
        <v>0.62227548569990654</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1579.86</v>
      </c>
      <c r="AS156">
        <f t="shared" si="28"/>
        <v>0</v>
      </c>
      <c r="AT156"/>
      <c r="AU156"/>
      <c r="AV156"/>
      <c r="AW156"/>
      <c r="AX156"/>
      <c r="AY156"/>
      <c r="AZ156"/>
      <c r="BA156"/>
      <c r="BB156"/>
      <c r="BC156"/>
      <c r="BD156"/>
      <c r="BE156"/>
    </row>
    <row r="157" spans="2:57" ht="27" customHeight="1" thickBot="1" x14ac:dyDescent="0.25">
      <c r="B157" s="291"/>
      <c r="C157" s="260"/>
      <c r="D157" s="260"/>
      <c r="E157" s="260"/>
      <c r="F157" s="516">
        <v>14</v>
      </c>
      <c r="G157" s="566" t="s">
        <v>261</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1591.91</v>
      </c>
      <c r="AS157">
        <f t="shared" si="28"/>
        <v>0</v>
      </c>
      <c r="AT157"/>
      <c r="AU157"/>
      <c r="AV157"/>
      <c r="AW157"/>
      <c r="AX157"/>
      <c r="AY157"/>
      <c r="AZ157"/>
      <c r="BA157"/>
      <c r="BB157"/>
      <c r="BC157"/>
      <c r="BD157"/>
      <c r="BE157"/>
    </row>
    <row r="158" spans="2:57" ht="27" customHeight="1" x14ac:dyDescent="0.2">
      <c r="B158" s="382" t="s">
        <v>18</v>
      </c>
      <c r="C158" s="385" t="s">
        <v>19</v>
      </c>
      <c r="D158" s="385" t="s">
        <v>73</v>
      </c>
      <c r="E158" s="863" t="s">
        <v>20</v>
      </c>
      <c r="F158" s="864"/>
      <c r="G158" s="863" t="s">
        <v>94</v>
      </c>
      <c r="H158" s="864"/>
      <c r="I158" s="863" t="s">
        <v>22</v>
      </c>
      <c r="J158" s="864"/>
      <c r="K158" s="379" t="s">
        <v>160</v>
      </c>
      <c r="L158" s="310"/>
      <c r="M158" s="187"/>
      <c r="AB158"/>
      <c r="AC158"/>
      <c r="AD158"/>
      <c r="AE158"/>
      <c r="AF158"/>
      <c r="AG158"/>
      <c r="AH158"/>
      <c r="AI158"/>
      <c r="AJ158"/>
      <c r="AK158"/>
      <c r="AL158"/>
      <c r="AM158"/>
      <c r="AN158"/>
      <c r="AO158"/>
      <c r="AP158" s="271"/>
      <c r="AQ158" s="282">
        <f t="shared" si="27"/>
        <v>89</v>
      </c>
      <c r="AR158">
        <f>IF(AE35="tad","tad",AE35)</f>
        <v>1599.95</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1592.39</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1590.24</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1593.86</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53.24</v>
      </c>
      <c r="H162" s="256">
        <v>18.036000000000001</v>
      </c>
      <c r="I162" s="688">
        <v>52.85</v>
      </c>
      <c r="J162" s="688">
        <v>16.419</v>
      </c>
      <c r="K162" s="505">
        <v>0</v>
      </c>
      <c r="L162" s="401"/>
      <c r="M162" s="394"/>
      <c r="N162" s="392"/>
      <c r="AB162"/>
      <c r="AC162"/>
      <c r="AD162"/>
      <c r="AE162"/>
      <c r="AF162"/>
      <c r="AG162"/>
      <c r="AH162"/>
      <c r="AI162"/>
      <c r="AJ162"/>
      <c r="AK162"/>
      <c r="AL162"/>
      <c r="AM162"/>
      <c r="AN162"/>
      <c r="AO162"/>
      <c r="AP162" s="271"/>
      <c r="AQ162" s="282">
        <f t="shared" si="27"/>
        <v>93</v>
      </c>
      <c r="AR162">
        <f t="shared" si="29"/>
        <v>1609.79</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338.77</v>
      </c>
      <c r="H163" s="297">
        <v>7.157</v>
      </c>
      <c r="I163" s="329">
        <v>339.49</v>
      </c>
      <c r="J163" s="708">
        <v>7.7619999999999996</v>
      </c>
      <c r="K163" s="505">
        <v>0</v>
      </c>
      <c r="L163" s="402"/>
      <c r="M163" s="470"/>
      <c r="N163" s="393"/>
      <c r="AB163"/>
      <c r="AC163"/>
      <c r="AD163"/>
      <c r="AE163"/>
      <c r="AF163"/>
      <c r="AG163"/>
      <c r="AH163"/>
      <c r="AI163"/>
      <c r="AJ163"/>
      <c r="AK163"/>
      <c r="AL163"/>
      <c r="AM163"/>
      <c r="AN163"/>
      <c r="AO163"/>
      <c r="AP163" s="271"/>
      <c r="AQ163" s="282">
        <f t="shared" si="27"/>
        <v>94</v>
      </c>
      <c r="AR163">
        <f t="shared" si="29"/>
        <v>1610.88</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73.650000000000006</v>
      </c>
      <c r="H164" s="297">
        <v>27.367000000000001</v>
      </c>
      <c r="I164" s="329">
        <v>72.11</v>
      </c>
      <c r="J164" s="708">
        <v>20.364999999999998</v>
      </c>
      <c r="K164" s="505">
        <v>0</v>
      </c>
      <c r="L164" s="402"/>
      <c r="M164" s="394"/>
      <c r="N164" s="392"/>
      <c r="AB164"/>
      <c r="AC164"/>
      <c r="AD164"/>
      <c r="AE164"/>
      <c r="AF164"/>
      <c r="AG164"/>
      <c r="AH164"/>
      <c r="AI164"/>
      <c r="AJ164"/>
      <c r="AK164"/>
      <c r="AL164"/>
      <c r="AM164"/>
      <c r="AN164"/>
      <c r="AO164"/>
      <c r="AP164" s="271"/>
      <c r="AQ164" s="282">
        <f t="shared" si="27"/>
        <v>95</v>
      </c>
      <c r="AR164">
        <f t="shared" si="29"/>
        <v>1610.7</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461.3</v>
      </c>
      <c r="H165" s="329">
        <v>19.064</v>
      </c>
      <c r="I165" s="315">
        <v>460.97</v>
      </c>
      <c r="J165" s="708">
        <v>15.292</v>
      </c>
      <c r="K165" s="505">
        <v>0</v>
      </c>
      <c r="L165" s="486"/>
      <c r="M165" s="390"/>
      <c r="N165" s="390"/>
      <c r="O165" s="391"/>
      <c r="AB165"/>
      <c r="AC165"/>
      <c r="AD165"/>
      <c r="AE165"/>
      <c r="AF165"/>
      <c r="AG165"/>
      <c r="AH165"/>
      <c r="AI165"/>
      <c r="AJ165"/>
      <c r="AK165"/>
      <c r="AL165"/>
      <c r="AM165"/>
      <c r="AN165"/>
      <c r="AO165"/>
      <c r="AP165" s="271"/>
      <c r="AQ165" s="282">
        <f t="shared" si="27"/>
        <v>96</v>
      </c>
      <c r="AR165">
        <f t="shared" si="29"/>
        <v>1603.66</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205.01</v>
      </c>
      <c r="H166" s="258">
        <v>7.2240000000000002</v>
      </c>
      <c r="I166" s="682">
        <v>206.07</v>
      </c>
      <c r="J166" s="708">
        <v>8.3949999999999996</v>
      </c>
      <c r="K166" s="505">
        <v>0</v>
      </c>
      <c r="L166" s="487"/>
      <c r="M166" s="187"/>
      <c r="AB166"/>
      <c r="AC166"/>
      <c r="AD166"/>
      <c r="AE166"/>
      <c r="AF166"/>
      <c r="AG166"/>
      <c r="AH166"/>
      <c r="AI166"/>
      <c r="AJ166"/>
      <c r="AK166"/>
      <c r="AL166"/>
      <c r="AM166"/>
      <c r="AN166"/>
      <c r="AO166"/>
      <c r="AP166" s="271"/>
      <c r="AQ166" s="282">
        <f t="shared" si="27"/>
        <v>97</v>
      </c>
      <c r="AR166">
        <f t="shared" si="29"/>
        <v>1601.65</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317.39999999999998</v>
      </c>
      <c r="H167" s="258">
        <v>3.9660000000000002</v>
      </c>
      <c r="I167" s="682">
        <v>315.3</v>
      </c>
      <c r="J167" s="708">
        <v>3.0619999999999998</v>
      </c>
      <c r="K167" s="505">
        <v>0</v>
      </c>
      <c r="L167" s="488"/>
      <c r="M167" s="187"/>
      <c r="AB167"/>
      <c r="AC167"/>
      <c r="AD167"/>
      <c r="AE167"/>
      <c r="AF167"/>
      <c r="AG167"/>
      <c r="AH167"/>
      <c r="AI167"/>
      <c r="AJ167"/>
      <c r="AK167"/>
      <c r="AL167"/>
      <c r="AM167"/>
      <c r="AN167"/>
      <c r="AO167"/>
      <c r="AP167" s="271"/>
      <c r="AQ167" s="282">
        <f t="shared" si="27"/>
        <v>98</v>
      </c>
      <c r="AR167">
        <f t="shared" si="29"/>
        <v>1598.33</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85.92</v>
      </c>
      <c r="H168" s="257">
        <v>498.12799999999999</v>
      </c>
      <c r="I168" s="682">
        <v>86.82</v>
      </c>
      <c r="J168" s="708">
        <v>536.44200000000001</v>
      </c>
      <c r="K168" s="505">
        <v>0</v>
      </c>
      <c r="L168" s="487"/>
      <c r="M168" s="187"/>
      <c r="AB168"/>
      <c r="AC168"/>
      <c r="AD168"/>
      <c r="AE168"/>
      <c r="AF168"/>
      <c r="AG168"/>
      <c r="AH168"/>
      <c r="AI168"/>
      <c r="AJ168"/>
      <c r="AK168"/>
      <c r="AL168"/>
      <c r="AM168"/>
      <c r="AN168"/>
      <c r="AO168"/>
      <c r="AP168" s="271"/>
      <c r="AQ168" s="282">
        <f t="shared" si="27"/>
        <v>99</v>
      </c>
      <c r="AR168">
        <f t="shared" si="29"/>
        <v>1588.47</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117.69</v>
      </c>
      <c r="H169" s="297">
        <v>0.65600000000000003</v>
      </c>
      <c r="I169" s="331">
        <v>118.11</v>
      </c>
      <c r="J169" s="708">
        <v>0.876</v>
      </c>
      <c r="K169" s="505">
        <v>0</v>
      </c>
      <c r="L169" s="489"/>
      <c r="M169" s="187"/>
      <c r="AB169"/>
      <c r="AC169"/>
      <c r="AD169"/>
      <c r="AE169"/>
      <c r="AF169"/>
      <c r="AG169"/>
      <c r="AH169"/>
      <c r="AI169"/>
      <c r="AJ169"/>
      <c r="AK169"/>
      <c r="AL169"/>
      <c r="AM169"/>
      <c r="AN169"/>
      <c r="AO169"/>
      <c r="AP169" s="271"/>
      <c r="AQ169" s="282">
        <f t="shared" si="27"/>
        <v>100</v>
      </c>
      <c r="AR169">
        <f t="shared" si="29"/>
        <v>1585.34</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118.09</v>
      </c>
      <c r="H170" s="297">
        <v>1.032</v>
      </c>
      <c r="I170" s="682">
        <v>118.81399999999999</v>
      </c>
      <c r="J170" s="708">
        <v>0.95299999999999996</v>
      </c>
      <c r="K170" s="505">
        <v>0</v>
      </c>
      <c r="L170" s="487"/>
      <c r="M170" s="187"/>
      <c r="AB170"/>
      <c r="AC170"/>
      <c r="AD170"/>
      <c r="AE170"/>
      <c r="AF170"/>
      <c r="AG170"/>
      <c r="AH170"/>
      <c r="AI170"/>
      <c r="AJ170"/>
      <c r="AK170"/>
      <c r="AL170"/>
      <c r="AM170"/>
      <c r="AN170"/>
      <c r="AO170"/>
      <c r="AP170" s="271"/>
      <c r="AQ170" s="282">
        <f t="shared" si="27"/>
        <v>101</v>
      </c>
      <c r="AR170">
        <f t="shared" si="29"/>
        <v>1577.42</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44</v>
      </c>
      <c r="H171" s="257">
        <v>2.6240000000000001</v>
      </c>
      <c r="I171" s="682">
        <v>46.14</v>
      </c>
      <c r="J171" s="708">
        <v>3.8639999999999999</v>
      </c>
      <c r="K171" s="505">
        <v>0</v>
      </c>
      <c r="L171" s="487"/>
      <c r="M171" s="187"/>
      <c r="AB171"/>
      <c r="AC171"/>
      <c r="AD171"/>
      <c r="AE171"/>
      <c r="AF171"/>
      <c r="AG171"/>
      <c r="AH171"/>
      <c r="AI171"/>
      <c r="AJ171"/>
      <c r="AK171"/>
      <c r="AL171"/>
      <c r="AM171"/>
      <c r="AN171"/>
      <c r="AO171"/>
      <c r="AP171" s="271"/>
      <c r="AQ171" s="282">
        <f t="shared" si="27"/>
        <v>102</v>
      </c>
      <c r="AR171">
        <f t="shared" si="29"/>
        <v>1610.7</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49.09</v>
      </c>
      <c r="H172" s="257">
        <v>1.65</v>
      </c>
      <c r="I172" s="683">
        <v>50.48</v>
      </c>
      <c r="J172" s="708">
        <v>2.1179999999999999</v>
      </c>
      <c r="K172" s="505">
        <v>0</v>
      </c>
      <c r="L172" s="487"/>
      <c r="M172" s="187"/>
      <c r="AB172"/>
      <c r="AC172"/>
      <c r="AD172"/>
      <c r="AE172"/>
      <c r="AF172"/>
      <c r="AG172"/>
      <c r="AH172"/>
      <c r="AI172"/>
      <c r="AJ172"/>
      <c r="AK172"/>
      <c r="AL172"/>
      <c r="AM172"/>
      <c r="AN172"/>
      <c r="AO172"/>
      <c r="AP172" s="271"/>
      <c r="AQ172" s="282">
        <f t="shared" si="27"/>
        <v>103</v>
      </c>
      <c r="AR172">
        <f t="shared" si="29"/>
        <v>1603.66</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78.02</v>
      </c>
      <c r="H173" s="620">
        <v>0.61</v>
      </c>
      <c r="I173" s="682">
        <v>75.849999999999994</v>
      </c>
      <c r="J173" s="708">
        <v>0.59399999999999997</v>
      </c>
      <c r="K173" s="505">
        <v>0</v>
      </c>
      <c r="L173" s="487"/>
      <c r="M173" s="187"/>
      <c r="AB173"/>
      <c r="AC173"/>
      <c r="AD173"/>
      <c r="AE173"/>
      <c r="AF173"/>
      <c r="AG173"/>
      <c r="AH173"/>
      <c r="AI173"/>
      <c r="AJ173"/>
      <c r="AK173"/>
      <c r="AL173"/>
      <c r="AM173"/>
      <c r="AN173"/>
      <c r="AO173"/>
      <c r="AP173" s="271"/>
      <c r="AQ173" s="282">
        <f t="shared" si="27"/>
        <v>104</v>
      </c>
      <c r="AR173">
        <f t="shared" si="29"/>
        <v>1601.65</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81.38</v>
      </c>
      <c r="H174" s="297">
        <v>0.22700000000000001</v>
      </c>
      <c r="I174" s="682">
        <v>80.11</v>
      </c>
      <c r="J174" s="708">
        <v>8.0000000000000002E-3</v>
      </c>
      <c r="K174" s="505">
        <v>0</v>
      </c>
      <c r="L174" s="487"/>
      <c r="M174" s="187"/>
      <c r="AB174"/>
      <c r="AC174"/>
      <c r="AD174"/>
      <c r="AE174"/>
      <c r="AF174"/>
      <c r="AG174"/>
      <c r="AH174"/>
      <c r="AI174"/>
      <c r="AJ174"/>
      <c r="AK174"/>
      <c r="AL174"/>
      <c r="AM174"/>
      <c r="AN174"/>
      <c r="AO174"/>
      <c r="AP174" s="271"/>
      <c r="AQ174" s="282">
        <f t="shared" si="27"/>
        <v>105</v>
      </c>
      <c r="AR174">
        <f t="shared" si="29"/>
        <v>1598.33</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69.19</v>
      </c>
      <c r="H175" s="330">
        <v>0.14599999999999999</v>
      </c>
      <c r="I175" s="682">
        <v>62.48</v>
      </c>
      <c r="J175" s="708">
        <v>9.9000000000000005E-2</v>
      </c>
      <c r="K175" s="505">
        <v>0</v>
      </c>
      <c r="L175" s="487"/>
      <c r="M175" s="187"/>
      <c r="AB175"/>
      <c r="AC175"/>
      <c r="AD175"/>
      <c r="AE175"/>
      <c r="AF175"/>
      <c r="AG175"/>
      <c r="AH175"/>
      <c r="AI175"/>
      <c r="AJ175"/>
      <c r="AK175"/>
      <c r="AL175"/>
      <c r="AM175"/>
      <c r="AN175"/>
      <c r="AO175"/>
      <c r="AP175" s="271"/>
      <c r="AQ175" s="282">
        <f t="shared" si="27"/>
        <v>106</v>
      </c>
      <c r="AR175">
        <f t="shared" si="29"/>
        <v>1588.47</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45.65</v>
      </c>
      <c r="H176" s="297">
        <v>7.2999999999999995E-2</v>
      </c>
      <c r="I176" s="682">
        <v>45.66</v>
      </c>
      <c r="J176" s="708">
        <v>0.20399999999999999</v>
      </c>
      <c r="K176" s="505">
        <v>0</v>
      </c>
      <c r="L176" s="487"/>
      <c r="M176" s="187"/>
      <c r="AB176"/>
      <c r="AC176"/>
      <c r="AD176"/>
      <c r="AE176"/>
      <c r="AF176"/>
      <c r="AG176"/>
      <c r="AH176"/>
      <c r="AI176"/>
      <c r="AJ176"/>
      <c r="AK176"/>
      <c r="AL176"/>
      <c r="AM176"/>
      <c r="AN176"/>
      <c r="AO176"/>
      <c r="AP176" s="271"/>
      <c r="AQ176" s="282">
        <f t="shared" si="27"/>
        <v>107</v>
      </c>
      <c r="AR176">
        <f t="shared" si="29"/>
        <v>1585.34</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133.51</v>
      </c>
      <c r="H177" s="257">
        <v>238.99600000000001</v>
      </c>
      <c r="I177" s="329">
        <v>133.78</v>
      </c>
      <c r="J177" s="711">
        <v>250.15</v>
      </c>
      <c r="K177" s="505">
        <v>0</v>
      </c>
      <c r="L177" s="407"/>
      <c r="M177" s="187"/>
      <c r="AB177"/>
      <c r="AC177"/>
      <c r="AD177"/>
      <c r="AE177"/>
      <c r="AF177"/>
      <c r="AG177"/>
      <c r="AH177"/>
      <c r="AI177"/>
      <c r="AJ177"/>
      <c r="AK177"/>
      <c r="AL177"/>
      <c r="AM177"/>
      <c r="AN177"/>
      <c r="AO177"/>
      <c r="AP177" s="271"/>
      <c r="AQ177" s="282">
        <f t="shared" si="27"/>
        <v>108</v>
      </c>
      <c r="AR177">
        <f t="shared" si="29"/>
        <v>1577.42</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107.86</v>
      </c>
      <c r="H178" s="257">
        <v>0.40799999999999997</v>
      </c>
      <c r="I178" s="684">
        <v>104.95</v>
      </c>
      <c r="J178" s="711">
        <v>4.7E-2</v>
      </c>
      <c r="K178" s="505">
        <v>0</v>
      </c>
      <c r="L178" s="407"/>
      <c r="M178" s="187"/>
      <c r="AB178"/>
      <c r="AC178"/>
      <c r="AD178"/>
      <c r="AE178"/>
      <c r="AF178"/>
      <c r="AG178"/>
      <c r="AH178"/>
      <c r="AI178"/>
      <c r="AJ178"/>
      <c r="AK178"/>
      <c r="AL178"/>
      <c r="AM178"/>
      <c r="AN178"/>
      <c r="AO178"/>
      <c r="AP178" s="271"/>
      <c r="AQ178" s="282">
        <f t="shared" si="27"/>
        <v>109</v>
      </c>
      <c r="AR178">
        <f t="shared" si="29"/>
        <v>1547.9</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201.92</v>
      </c>
      <c r="H179" s="257">
        <v>0.13300000000000001</v>
      </c>
      <c r="I179" s="329">
        <v>199.9</v>
      </c>
      <c r="J179" s="711">
        <v>2.5999999999999999E-2</v>
      </c>
      <c r="K179" s="505">
        <v>0</v>
      </c>
      <c r="L179" s="407"/>
      <c r="M179" s="185"/>
      <c r="AB179"/>
      <c r="AC179"/>
      <c r="AD179"/>
      <c r="AE179"/>
      <c r="AF179"/>
      <c r="AG179"/>
      <c r="AH179"/>
      <c r="AI179"/>
      <c r="AJ179"/>
      <c r="AK179"/>
      <c r="AL179"/>
      <c r="AM179"/>
      <c r="AN179"/>
      <c r="AO179"/>
      <c r="AP179" s="271"/>
      <c r="AQ179" s="282">
        <f t="shared" si="27"/>
        <v>110</v>
      </c>
      <c r="AR179">
        <f t="shared" si="29"/>
        <v>1543.19</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220.01</v>
      </c>
      <c r="H180" s="257">
        <v>0.152</v>
      </c>
      <c r="I180" s="684">
        <v>219.78</v>
      </c>
      <c r="J180" s="712">
        <v>0.14000000000000001</v>
      </c>
      <c r="K180" s="505">
        <v>0</v>
      </c>
      <c r="L180" s="408"/>
      <c r="M180" s="187"/>
      <c r="AB180"/>
      <c r="AC180"/>
      <c r="AD180"/>
      <c r="AE180"/>
      <c r="AF180"/>
      <c r="AG180"/>
      <c r="AH180"/>
      <c r="AI180"/>
      <c r="AJ180"/>
      <c r="AK180"/>
      <c r="AL180"/>
      <c r="AM180"/>
      <c r="AN180"/>
      <c r="AO180"/>
      <c r="AP180" s="271"/>
      <c r="AQ180" s="282">
        <f t="shared" si="27"/>
        <v>111</v>
      </c>
      <c r="AR180">
        <f t="shared" si="29"/>
        <v>1537.59</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192.71</v>
      </c>
      <c r="H181" s="257">
        <v>0.24</v>
      </c>
      <c r="I181" s="684">
        <v>190.38</v>
      </c>
      <c r="J181" s="711">
        <v>4.2999999999999997E-2</v>
      </c>
      <c r="K181" s="505">
        <v>0</v>
      </c>
      <c r="L181" s="407"/>
      <c r="M181" s="187"/>
      <c r="AB181"/>
      <c r="AC181"/>
      <c r="AD181"/>
      <c r="AE181"/>
      <c r="AF181"/>
      <c r="AG181"/>
      <c r="AH181"/>
      <c r="AI181"/>
      <c r="AJ181"/>
      <c r="AK181"/>
      <c r="AL181"/>
      <c r="AM181"/>
      <c r="AN181"/>
      <c r="AO181"/>
      <c r="AP181" s="271"/>
      <c r="AQ181" s="282">
        <f t="shared" si="27"/>
        <v>112</v>
      </c>
      <c r="AR181">
        <f t="shared" si="29"/>
        <v>1532.73</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168.72</v>
      </c>
      <c r="H182" s="257">
        <v>6.6000000000000003E-2</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1528.02</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221.74</v>
      </c>
      <c r="H183" s="256">
        <v>0.14599999999999999</v>
      </c>
      <c r="I183" s="685">
        <v>223.7</v>
      </c>
      <c r="J183" s="713">
        <v>0.26500000000000001</v>
      </c>
      <c r="K183" s="505">
        <v>0</v>
      </c>
      <c r="L183" s="408"/>
      <c r="M183" s="187"/>
      <c r="AB183"/>
      <c r="AC183"/>
      <c r="AD183"/>
      <c r="AE183"/>
      <c r="AF183"/>
      <c r="AG183"/>
      <c r="AH183"/>
      <c r="AI183"/>
      <c r="AJ183"/>
      <c r="AK183"/>
      <c r="AL183"/>
      <c r="AM183"/>
      <c r="AN183"/>
      <c r="AO183"/>
      <c r="AP183" s="271"/>
      <c r="AQ183" s="282">
        <f t="shared" si="27"/>
        <v>114</v>
      </c>
      <c r="AR183">
        <f t="shared" si="29"/>
        <v>1523.79</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244.91</v>
      </c>
      <c r="H184" s="257">
        <v>0.746</v>
      </c>
      <c r="I184" s="684">
        <v>242.72</v>
      </c>
      <c r="J184" s="712">
        <v>0.33300000000000002</v>
      </c>
      <c r="K184" s="505">
        <v>0</v>
      </c>
      <c r="L184" s="408"/>
      <c r="M184" s="187"/>
      <c r="AB184"/>
      <c r="AC184"/>
      <c r="AD184"/>
      <c r="AE184"/>
      <c r="AF184"/>
      <c r="AG184"/>
      <c r="AH184"/>
      <c r="AI184"/>
      <c r="AJ184"/>
      <c r="AK184"/>
      <c r="AL184"/>
      <c r="AM184"/>
      <c r="AN184"/>
      <c r="AO184"/>
      <c r="AP184" s="271"/>
      <c r="AQ184" s="282">
        <f t="shared" si="27"/>
        <v>115</v>
      </c>
      <c r="AR184">
        <f t="shared" si="29"/>
        <v>1552</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147.5</v>
      </c>
      <c r="H185" s="257">
        <v>1.827</v>
      </c>
      <c r="I185" s="329">
        <v>144.28</v>
      </c>
      <c r="J185" s="712">
        <v>0.50700000000000001</v>
      </c>
      <c r="K185" s="505">
        <v>0</v>
      </c>
      <c r="L185" s="408"/>
      <c r="M185" s="187"/>
      <c r="AB185"/>
      <c r="AC185"/>
      <c r="AD185"/>
      <c r="AE185"/>
      <c r="AF185"/>
      <c r="AG185"/>
      <c r="AH185"/>
      <c r="AI185"/>
      <c r="AJ185"/>
      <c r="AK185"/>
      <c r="AL185"/>
      <c r="AM185"/>
      <c r="AN185"/>
      <c r="AO185"/>
      <c r="AP185" s="271"/>
      <c r="AQ185" s="282">
        <f t="shared" si="27"/>
        <v>116</v>
      </c>
      <c r="AR185">
        <f t="shared" si="29"/>
        <v>1523.76</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204.17</v>
      </c>
      <c r="H186" s="258">
        <v>2.8180000000000001</v>
      </c>
      <c r="I186" s="329">
        <v>199.63</v>
      </c>
      <c r="J186" s="711">
        <v>0.80500000000000005</v>
      </c>
      <c r="K186" s="505">
        <v>0</v>
      </c>
      <c r="L186" s="407"/>
      <c r="M186" s="187"/>
      <c r="AB186"/>
      <c r="AC186"/>
      <c r="AD186"/>
      <c r="AE186"/>
      <c r="AF186"/>
      <c r="AG186"/>
      <c r="AH186"/>
      <c r="AI186"/>
      <c r="AJ186"/>
      <c r="AK186"/>
      <c r="AL186"/>
      <c r="AM186"/>
      <c r="AN186"/>
      <c r="AO186"/>
      <c r="AP186" s="271"/>
      <c r="AQ186" s="282">
        <f t="shared" si="27"/>
        <v>117</v>
      </c>
      <c r="AR186">
        <f t="shared" si="29"/>
        <v>1520.9</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322.70999999999998</v>
      </c>
      <c r="H187" s="258">
        <v>0.38900000000000001</v>
      </c>
      <c r="I187" s="684">
        <v>317.89999999999998</v>
      </c>
      <c r="J187" s="712">
        <v>8.4000000000000005E-2</v>
      </c>
      <c r="K187" s="505">
        <v>0</v>
      </c>
      <c r="L187" s="408"/>
      <c r="M187" s="187"/>
      <c r="AB187"/>
      <c r="AC187"/>
      <c r="AD187"/>
      <c r="AE187"/>
      <c r="AF187"/>
      <c r="AG187"/>
      <c r="AH187"/>
      <c r="AI187"/>
      <c r="AJ187"/>
      <c r="AK187"/>
      <c r="AL187"/>
      <c r="AM187"/>
      <c r="AN187"/>
      <c r="AO187"/>
      <c r="AP187" s="271"/>
      <c r="AQ187" s="282">
        <f t="shared" si="27"/>
        <v>118</v>
      </c>
      <c r="AR187">
        <f t="shared" si="29"/>
        <v>1524.45</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126.41</v>
      </c>
      <c r="H188" s="257">
        <v>0.35399999999999998</v>
      </c>
      <c r="I188" s="684">
        <v>126.68</v>
      </c>
      <c r="J188" s="711">
        <v>0.38600000000000001</v>
      </c>
      <c r="K188" s="505">
        <v>0</v>
      </c>
      <c r="L188" s="407"/>
      <c r="M188" s="187"/>
      <c r="AB188"/>
      <c r="AC188"/>
      <c r="AD188"/>
      <c r="AE188"/>
      <c r="AF188"/>
      <c r="AG188"/>
      <c r="AH188"/>
      <c r="AI188"/>
      <c r="AJ188"/>
      <c r="AK188"/>
      <c r="AL188"/>
      <c r="AM188"/>
      <c r="AN188"/>
      <c r="AO188"/>
      <c r="AP188" s="271"/>
      <c r="AQ188" s="282">
        <f t="shared" si="27"/>
        <v>119</v>
      </c>
      <c r="AR188">
        <f t="shared" si="29"/>
        <v>1519.7</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280.01</v>
      </c>
      <c r="H189" s="257">
        <v>0.20599999999999999</v>
      </c>
      <c r="I189" s="329">
        <v>277.92</v>
      </c>
      <c r="J189" s="711">
        <v>7.5999999999999998E-2</v>
      </c>
      <c r="K189" s="505">
        <v>0</v>
      </c>
      <c r="L189" s="407"/>
      <c r="M189" s="187"/>
      <c r="AB189"/>
      <c r="AC189"/>
      <c r="AD189"/>
      <c r="AE189"/>
      <c r="AF189"/>
      <c r="AG189"/>
      <c r="AH189"/>
      <c r="AI189"/>
      <c r="AJ189"/>
      <c r="AK189"/>
      <c r="AL189"/>
      <c r="AM189"/>
      <c r="AN189"/>
      <c r="AO189"/>
      <c r="AP189" s="271"/>
      <c r="AQ189" s="282">
        <f t="shared" si="27"/>
        <v>120</v>
      </c>
      <c r="AR189">
        <f t="shared" si="29"/>
        <v>1538.47</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97.09</v>
      </c>
      <c r="H190" s="257">
        <v>1.6020000000000001</v>
      </c>
      <c r="I190" s="684">
        <v>97.08</v>
      </c>
      <c r="J190" s="712">
        <v>1.6020000000000001</v>
      </c>
      <c r="K190" s="505">
        <v>0</v>
      </c>
      <c r="L190" s="408"/>
      <c r="M190" s="187"/>
      <c r="AB190"/>
      <c r="AC190"/>
      <c r="AD190"/>
      <c r="AE190"/>
      <c r="AF190"/>
      <c r="AG190"/>
      <c r="AH190"/>
      <c r="AI190"/>
      <c r="AJ190"/>
      <c r="AK190"/>
      <c r="AL190"/>
      <c r="AM190"/>
      <c r="AN190"/>
      <c r="AO190"/>
      <c r="AP190" s="271"/>
      <c r="AQ190" s="282">
        <f t="shared" si="27"/>
        <v>121</v>
      </c>
      <c r="AR190">
        <f t="shared" si="29"/>
        <v>1538.93</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188.31</v>
      </c>
      <c r="H191" s="257">
        <v>3.4000000000000002E-2</v>
      </c>
      <c r="I191" s="684">
        <v>189.07</v>
      </c>
      <c r="J191" s="712">
        <v>6.3E-2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1532.13</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170.5</v>
      </c>
      <c r="H192" s="297">
        <v>0.08</v>
      </c>
      <c r="I192" s="684">
        <v>167.99</v>
      </c>
      <c r="J192" s="712">
        <v>1.9E-2</v>
      </c>
      <c r="K192" s="505">
        <v>0</v>
      </c>
      <c r="L192" s="408"/>
      <c r="M192" s="187"/>
      <c r="AB192"/>
      <c r="AC192"/>
      <c r="AD192"/>
      <c r="AE192"/>
      <c r="AF192"/>
      <c r="AG192"/>
      <c r="AH192"/>
      <c r="AI192"/>
      <c r="AJ192"/>
      <c r="AK192"/>
      <c r="AL192"/>
      <c r="AM192"/>
      <c r="AN192"/>
      <c r="AO192"/>
      <c r="AP192" s="271"/>
      <c r="AQ192" s="282">
        <f t="shared" si="27"/>
        <v>123</v>
      </c>
      <c r="AR192">
        <f t="shared" si="31"/>
        <v>1527.87</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139.22999999999999</v>
      </c>
      <c r="H193" s="257">
        <v>6.1920000000000002</v>
      </c>
      <c r="I193" s="329">
        <v>139.16</v>
      </c>
      <c r="J193" s="714">
        <v>6.0039999999999996</v>
      </c>
      <c r="K193" s="505">
        <v>0</v>
      </c>
      <c r="L193" s="409"/>
      <c r="M193" s="187"/>
      <c r="AB193"/>
      <c r="AC193"/>
      <c r="AD193"/>
      <c r="AE193"/>
      <c r="AF193"/>
      <c r="AG193"/>
      <c r="AH193"/>
      <c r="AI193"/>
      <c r="AJ193"/>
      <c r="AK193"/>
      <c r="AL193"/>
      <c r="AM193"/>
      <c r="AN193"/>
      <c r="AO193"/>
      <c r="AP193" s="271"/>
      <c r="AQ193" s="282">
        <f t="shared" si="27"/>
        <v>124</v>
      </c>
      <c r="AR193">
        <f t="shared" si="31"/>
        <v>1527.94</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237.73</v>
      </c>
      <c r="H194" s="297">
        <v>1.72</v>
      </c>
      <c r="I194" s="329">
        <v>238.05</v>
      </c>
      <c r="J194" s="714">
        <v>1.8879999999999999</v>
      </c>
      <c r="K194" s="505">
        <v>0</v>
      </c>
      <c r="L194" s="409"/>
      <c r="M194" s="187"/>
      <c r="AB194"/>
      <c r="AC194"/>
      <c r="AD194"/>
      <c r="AE194"/>
      <c r="AF194"/>
      <c r="AG194"/>
      <c r="AH194"/>
      <c r="AI194"/>
      <c r="AJ194"/>
      <c r="AK194"/>
      <c r="AL194"/>
      <c r="AM194"/>
      <c r="AN194"/>
      <c r="AO194"/>
      <c r="AP194" s="271"/>
      <c r="AQ194" s="282">
        <f t="shared" si="27"/>
        <v>125</v>
      </c>
      <c r="AR194">
        <f t="shared" si="31"/>
        <v>1537.44</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118.14</v>
      </c>
      <c r="H195" s="257">
        <v>1.847</v>
      </c>
      <c r="I195" s="329">
        <v>118.59</v>
      </c>
      <c r="J195" s="711">
        <v>2.5960000000000001</v>
      </c>
      <c r="K195" s="505">
        <v>0</v>
      </c>
      <c r="L195" s="407"/>
      <c r="M195" s="187"/>
      <c r="AB195"/>
      <c r="AC195"/>
      <c r="AD195"/>
      <c r="AE195"/>
      <c r="AF195"/>
      <c r="AG195"/>
      <c r="AH195"/>
      <c r="AI195"/>
      <c r="AJ195"/>
      <c r="AK195"/>
      <c r="AL195"/>
      <c r="AM195"/>
      <c r="AN195"/>
      <c r="AO195"/>
      <c r="AP195" s="271"/>
      <c r="AQ195" s="282">
        <f t="shared" si="27"/>
        <v>126</v>
      </c>
      <c r="AR195">
        <f t="shared" si="31"/>
        <v>1561.76</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109.91</v>
      </c>
      <c r="H196" s="257">
        <v>1.6679999999999999</v>
      </c>
      <c r="I196" s="329">
        <v>109.24</v>
      </c>
      <c r="J196" s="711">
        <v>1.1200000000000001</v>
      </c>
      <c r="K196" s="505">
        <v>0</v>
      </c>
      <c r="L196" s="407"/>
      <c r="M196" s="187"/>
      <c r="AB196"/>
      <c r="AC196"/>
      <c r="AD196"/>
      <c r="AE196"/>
      <c r="AF196"/>
      <c r="AG196"/>
      <c r="AH196"/>
      <c r="AI196"/>
      <c r="AJ196"/>
      <c r="AK196"/>
      <c r="AL196"/>
      <c r="AM196"/>
      <c r="AN196"/>
      <c r="AO196"/>
      <c r="AP196" s="271"/>
      <c r="AQ196" s="282">
        <f t="shared" si="27"/>
        <v>127</v>
      </c>
      <c r="AR196">
        <f t="shared" si="31"/>
        <v>1573.3</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62.87</v>
      </c>
      <c r="H197" s="297">
        <v>17.8</v>
      </c>
      <c r="I197" s="329">
        <v>61.19</v>
      </c>
      <c r="J197" s="714">
        <v>14.88</v>
      </c>
      <c r="K197" s="505">
        <v>0</v>
      </c>
      <c r="L197" s="409"/>
      <c r="M197" s="187"/>
      <c r="AB197"/>
      <c r="AC197"/>
      <c r="AD197"/>
      <c r="AE197"/>
      <c r="AF197"/>
      <c r="AG197"/>
      <c r="AH197"/>
      <c r="AI197"/>
      <c r="AJ197"/>
      <c r="AK197"/>
      <c r="AL197"/>
      <c r="AM197"/>
      <c r="AN197"/>
      <c r="AO197"/>
      <c r="AP197" s="271"/>
      <c r="AQ197" s="282">
        <f t="shared" si="27"/>
        <v>128</v>
      </c>
      <c r="AR197">
        <f t="shared" si="31"/>
        <v>1576.67</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180.94</v>
      </c>
      <c r="H198" s="297">
        <v>346.49</v>
      </c>
      <c r="I198" s="686">
        <v>166.42</v>
      </c>
      <c r="J198" s="723">
        <v>212.15</v>
      </c>
      <c r="K198" s="505">
        <v>0</v>
      </c>
      <c r="L198" s="409"/>
      <c r="M198" s="187"/>
      <c r="AB198"/>
      <c r="AC198"/>
      <c r="AD198"/>
      <c r="AE198"/>
      <c r="AF198"/>
      <c r="AG198"/>
      <c r="AH198"/>
      <c r="AI198"/>
      <c r="AJ198"/>
      <c r="AK198"/>
      <c r="AL198"/>
      <c r="AM198"/>
      <c r="AN198"/>
      <c r="AO198"/>
      <c r="AP198" s="271"/>
      <c r="AQ198" s="282">
        <f t="shared" si="27"/>
        <v>129</v>
      </c>
      <c r="AR198">
        <f t="shared" si="31"/>
        <v>1575.44</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229.8</v>
      </c>
      <c r="H199" s="297">
        <v>9.5790000000000006</v>
      </c>
      <c r="I199" s="329">
        <v>230.45</v>
      </c>
      <c r="J199" s="714">
        <v>13.47</v>
      </c>
      <c r="K199" s="505">
        <v>0</v>
      </c>
      <c r="L199" s="487"/>
      <c r="AB199"/>
      <c r="AC199"/>
      <c r="AD199"/>
      <c r="AE199"/>
      <c r="AF199"/>
      <c r="AG199"/>
      <c r="AH199"/>
      <c r="AI199"/>
      <c r="AJ199"/>
      <c r="AK199"/>
      <c r="AL199"/>
      <c r="AM199"/>
      <c r="AN199"/>
      <c r="AO199"/>
      <c r="AP199" s="271"/>
      <c r="AQ199" s="282">
        <f t="shared" ref="AQ199:AQ268" si="32">AQ198+1</f>
        <v>130</v>
      </c>
      <c r="AR199">
        <f t="shared" si="31"/>
        <v>1569.5</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148.66</v>
      </c>
      <c r="H200" s="333">
        <v>10.27</v>
      </c>
      <c r="I200" s="316">
        <v>148.94</v>
      </c>
      <c r="J200" s="716">
        <v>10.55</v>
      </c>
      <c r="K200" s="505">
        <v>0</v>
      </c>
      <c r="L200" s="471"/>
      <c r="M200" s="187"/>
      <c r="AB200"/>
      <c r="AC200"/>
      <c r="AD200"/>
      <c r="AE200"/>
      <c r="AF200"/>
      <c r="AG200"/>
      <c r="AH200"/>
      <c r="AI200"/>
      <c r="AJ200"/>
      <c r="AK200"/>
      <c r="AL200"/>
      <c r="AM200"/>
      <c r="AN200"/>
      <c r="AO200"/>
      <c r="AP200" s="271"/>
      <c r="AQ200" s="282">
        <f t="shared" si="32"/>
        <v>131</v>
      </c>
      <c r="AR200">
        <f t="shared" si="31"/>
        <v>1568.05</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38.159999999999997</v>
      </c>
      <c r="J201" s="714">
        <v>0.38400000000000001</v>
      </c>
      <c r="K201" s="505">
        <v>0</v>
      </c>
      <c r="L201" s="471"/>
      <c r="M201" s="187"/>
      <c r="AB201"/>
      <c r="AC201"/>
      <c r="AD201"/>
      <c r="AE201"/>
      <c r="AF201"/>
      <c r="AG201"/>
      <c r="AH201"/>
      <c r="AI201"/>
      <c r="AJ201"/>
      <c r="AK201"/>
      <c r="AL201"/>
      <c r="AM201"/>
      <c r="AN201"/>
      <c r="AO201"/>
      <c r="AP201" s="271"/>
      <c r="AQ201" s="282">
        <f t="shared" si="32"/>
        <v>132</v>
      </c>
      <c r="AR201">
        <f t="shared" si="31"/>
        <v>1559.9</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1578.45</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1179.1629999999998</v>
      </c>
      <c r="I203" s="689"/>
      <c r="J203" s="690">
        <f>SUM(J162:J202)</f>
        <v>1134.7939999999999</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0.96237246250094355</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0.65148617283454546</v>
      </c>
      <c r="I205" s="691"/>
      <c r="J205" s="693">
        <f>+J203/F203</f>
        <v>0.62697235243609684</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1573.87</v>
      </c>
      <c r="AS206">
        <f t="shared" si="33"/>
        <v>0</v>
      </c>
      <c r="AT206"/>
      <c r="AU206"/>
      <c r="AV206"/>
      <c r="AW206"/>
      <c r="AX206"/>
      <c r="AY206"/>
      <c r="AZ206"/>
      <c r="BA206"/>
      <c r="BB206"/>
      <c r="BC206"/>
      <c r="BD206"/>
      <c r="BE206"/>
    </row>
    <row r="207" spans="2:57" ht="27" customHeight="1" thickBot="1" x14ac:dyDescent="0.25">
      <c r="B207" s="291"/>
      <c r="C207" s="260"/>
      <c r="D207" s="260"/>
      <c r="E207" s="260"/>
      <c r="F207" s="516">
        <v>13</v>
      </c>
      <c r="G207" s="566" t="s">
        <v>261</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1562.54</v>
      </c>
      <c r="AS207">
        <f t="shared" si="33"/>
        <v>0</v>
      </c>
      <c r="AT207"/>
      <c r="AU207"/>
      <c r="AV207"/>
      <c r="AW207"/>
      <c r="AX207"/>
      <c r="AY207"/>
      <c r="AZ207"/>
      <c r="BA207"/>
      <c r="BB207"/>
      <c r="BC207"/>
      <c r="BD207"/>
      <c r="BE207"/>
    </row>
    <row r="208" spans="2:57" ht="27" customHeight="1" x14ac:dyDescent="0.2">
      <c r="B208" s="382" t="s">
        <v>18</v>
      </c>
      <c r="C208" s="385" t="s">
        <v>19</v>
      </c>
      <c r="D208" s="385" t="s">
        <v>73</v>
      </c>
      <c r="E208" s="863" t="s">
        <v>20</v>
      </c>
      <c r="F208" s="864"/>
      <c r="G208" s="863" t="s">
        <v>94</v>
      </c>
      <c r="H208" s="864"/>
      <c r="I208" s="865" t="s">
        <v>22</v>
      </c>
      <c r="J208" s="866"/>
      <c r="K208" s="379" t="s">
        <v>160</v>
      </c>
      <c r="L208" s="313"/>
      <c r="M208" s="187"/>
      <c r="AB208"/>
      <c r="AC208"/>
      <c r="AD208"/>
      <c r="AE208"/>
      <c r="AF208"/>
      <c r="AG208"/>
      <c r="AH208"/>
      <c r="AI208"/>
      <c r="AJ208"/>
      <c r="AK208"/>
      <c r="AL208"/>
      <c r="AM208"/>
      <c r="AN208"/>
      <c r="AO208"/>
      <c r="AP208" s="271"/>
      <c r="AQ208" s="282">
        <f t="shared" si="32"/>
        <v>136</v>
      </c>
      <c r="AR208">
        <f t="shared" si="34"/>
        <v>1555.86</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1497.88</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1489.7</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1471.9</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53.24</v>
      </c>
      <c r="H212" s="256">
        <v>18.036000000000001</v>
      </c>
      <c r="I212" s="665">
        <v>52.9</v>
      </c>
      <c r="J212" s="665">
        <v>16.605</v>
      </c>
      <c r="K212" s="505"/>
      <c r="L212" s="490">
        <v>28.120999999999999</v>
      </c>
      <c r="M212" s="401"/>
      <c r="AB212"/>
      <c r="AC212"/>
      <c r="AD212"/>
      <c r="AE212"/>
      <c r="AF212"/>
      <c r="AG212"/>
      <c r="AH212"/>
      <c r="AI212"/>
      <c r="AJ212"/>
      <c r="AK212"/>
      <c r="AL212"/>
      <c r="AM212"/>
      <c r="AN212"/>
      <c r="AO212"/>
      <c r="AP212" s="271"/>
      <c r="AQ212" s="282">
        <f t="shared" si="32"/>
        <v>140</v>
      </c>
      <c r="AR212">
        <f t="shared" si="34"/>
        <v>1480.12</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338.77</v>
      </c>
      <c r="H213" s="297">
        <v>7.157</v>
      </c>
      <c r="I213" s="329">
        <v>339.5</v>
      </c>
      <c r="J213" s="708">
        <v>7.77</v>
      </c>
      <c r="K213" s="505"/>
      <c r="L213" s="491">
        <v>7.7850000000000001</v>
      </c>
      <c r="M213" s="402"/>
      <c r="AB213"/>
      <c r="AC213"/>
      <c r="AD213"/>
      <c r="AE213"/>
      <c r="AF213"/>
      <c r="AG213"/>
      <c r="AH213"/>
      <c r="AI213"/>
      <c r="AJ213"/>
      <c r="AK213"/>
      <c r="AL213"/>
      <c r="AM213"/>
      <c r="AN213"/>
      <c r="AO213"/>
      <c r="AP213" s="271"/>
      <c r="AQ213" s="282">
        <f t="shared" si="32"/>
        <v>141</v>
      </c>
      <c r="AR213">
        <f t="shared" si="34"/>
        <v>1452.35</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73.650000000000006</v>
      </c>
      <c r="H214" s="297">
        <v>27.367000000000001</v>
      </c>
      <c r="I214" s="329">
        <v>72.209999999999994</v>
      </c>
      <c r="J214" s="708">
        <v>20.792999999999999</v>
      </c>
      <c r="K214" s="505"/>
      <c r="L214" s="491">
        <v>45.164000000000001</v>
      </c>
      <c r="M214" s="402"/>
      <c r="AB214"/>
      <c r="AC214"/>
      <c r="AD214"/>
      <c r="AE214"/>
      <c r="AF214"/>
      <c r="AG214"/>
      <c r="AH214"/>
      <c r="AI214"/>
      <c r="AJ214"/>
      <c r="AK214"/>
      <c r="AL214"/>
      <c r="AM214"/>
      <c r="AN214"/>
      <c r="AO214"/>
      <c r="AP214" s="271"/>
      <c r="AQ214" s="282">
        <f t="shared" si="32"/>
        <v>142</v>
      </c>
      <c r="AR214">
        <f t="shared" si="34"/>
        <v>1443.46</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461.3</v>
      </c>
      <c r="H215" s="329">
        <v>19.064</v>
      </c>
      <c r="I215" s="315">
        <v>460.98</v>
      </c>
      <c r="J215" s="708">
        <v>15.398</v>
      </c>
      <c r="K215" s="505"/>
      <c r="L215" s="492">
        <v>18.698</v>
      </c>
      <c r="M215" s="401"/>
      <c r="N215" s="391"/>
      <c r="AB215"/>
      <c r="AC215"/>
      <c r="AD215"/>
      <c r="AE215"/>
      <c r="AF215"/>
      <c r="AG215"/>
      <c r="AH215"/>
      <c r="AI215"/>
      <c r="AJ215"/>
      <c r="AK215"/>
      <c r="AL215"/>
      <c r="AM215"/>
      <c r="AN215"/>
      <c r="AO215"/>
      <c r="AP215" s="271"/>
      <c r="AQ215" s="282">
        <f t="shared" si="32"/>
        <v>143</v>
      </c>
      <c r="AR215">
        <f t="shared" si="34"/>
        <v>1433.76</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205.01</v>
      </c>
      <c r="H216" s="258">
        <v>7.2240000000000002</v>
      </c>
      <c r="I216" s="682">
        <v>206.07</v>
      </c>
      <c r="J216" s="708">
        <v>8.3949999999999996</v>
      </c>
      <c r="K216" s="505"/>
      <c r="L216" s="493">
        <v>9.65</v>
      </c>
      <c r="M216" s="401"/>
      <c r="AB216"/>
      <c r="AC216"/>
      <c r="AD216"/>
      <c r="AE216"/>
      <c r="AF216"/>
      <c r="AG216"/>
      <c r="AH216"/>
      <c r="AI216"/>
      <c r="AJ216"/>
      <c r="AK216"/>
      <c r="AL216"/>
      <c r="AM216"/>
      <c r="AN216"/>
      <c r="AO216"/>
      <c r="AP216" s="271"/>
      <c r="AQ216" s="282">
        <f t="shared" si="32"/>
        <v>144</v>
      </c>
      <c r="AR216">
        <f t="shared" si="34"/>
        <v>1420.39</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317.39999999999998</v>
      </c>
      <c r="H217" s="258">
        <v>3.9660000000000002</v>
      </c>
      <c r="I217" s="682">
        <v>315.3</v>
      </c>
      <c r="J217" s="708">
        <v>3.0619999999999998</v>
      </c>
      <c r="K217" s="505"/>
      <c r="L217" s="493">
        <v>5.1509999999999998</v>
      </c>
      <c r="M217" s="401"/>
      <c r="AB217"/>
      <c r="AC217"/>
      <c r="AD217"/>
      <c r="AE217"/>
      <c r="AF217"/>
      <c r="AG217"/>
      <c r="AH217"/>
      <c r="AI217"/>
      <c r="AJ217"/>
      <c r="AK217"/>
      <c r="AL217"/>
      <c r="AM217"/>
      <c r="AN217"/>
      <c r="AO217"/>
      <c r="AP217" s="271"/>
      <c r="AQ217" s="282">
        <f t="shared" si="32"/>
        <v>145</v>
      </c>
      <c r="AR217">
        <f t="shared" si="34"/>
        <v>1414.92</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85.92</v>
      </c>
      <c r="H218" s="257">
        <v>498.12799999999999</v>
      </c>
      <c r="I218" s="682">
        <v>86.82</v>
      </c>
      <c r="J218" s="708">
        <v>536.44200000000001</v>
      </c>
      <c r="K218" s="505"/>
      <c r="L218" s="493">
        <v>658.48199999999997</v>
      </c>
      <c r="M218" s="401"/>
      <c r="AB218"/>
      <c r="AC218"/>
      <c r="AD218"/>
      <c r="AE218"/>
      <c r="AF218"/>
      <c r="AG218"/>
      <c r="AH218"/>
      <c r="AI218"/>
      <c r="AJ218"/>
      <c r="AK218"/>
      <c r="AL218"/>
      <c r="AM218"/>
      <c r="AN218"/>
      <c r="AO218"/>
      <c r="AP218" s="271"/>
      <c r="AQ218" s="282">
        <f t="shared" si="32"/>
        <v>146</v>
      </c>
      <c r="AR218">
        <f t="shared" si="34"/>
        <v>1471.9</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117.69</v>
      </c>
      <c r="H219" s="297">
        <v>0.65600000000000003</v>
      </c>
      <c r="I219" s="331">
        <v>118.11</v>
      </c>
      <c r="J219" s="708">
        <v>0.876</v>
      </c>
      <c r="K219" s="505"/>
      <c r="L219" s="494">
        <v>1.6120000000000001</v>
      </c>
      <c r="M219" s="401"/>
      <c r="AB219"/>
      <c r="AC219"/>
      <c r="AD219"/>
      <c r="AE219"/>
      <c r="AF219"/>
      <c r="AG219"/>
      <c r="AH219"/>
      <c r="AI219"/>
      <c r="AJ219"/>
      <c r="AK219"/>
      <c r="AL219"/>
      <c r="AM219"/>
      <c r="AN219"/>
      <c r="AO219"/>
      <c r="AP219" s="271"/>
      <c r="AQ219" s="282">
        <f t="shared" si="32"/>
        <v>147</v>
      </c>
      <c r="AR219">
        <f t="shared" si="34"/>
        <v>1480.12</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118.09</v>
      </c>
      <c r="H220" s="297">
        <v>1.032</v>
      </c>
      <c r="I220" s="682">
        <v>118.81</v>
      </c>
      <c r="J220" s="708">
        <v>0.95299999999999996</v>
      </c>
      <c r="K220" s="505"/>
      <c r="L220" s="493">
        <v>0.98299999999999998</v>
      </c>
      <c r="M220" s="401"/>
      <c r="AB220"/>
      <c r="AC220"/>
      <c r="AD220"/>
      <c r="AE220"/>
      <c r="AF220"/>
      <c r="AG220"/>
      <c r="AH220"/>
      <c r="AI220"/>
      <c r="AJ220"/>
      <c r="AK220"/>
      <c r="AL220"/>
      <c r="AM220"/>
      <c r="AN220"/>
      <c r="AO220"/>
      <c r="AP220" s="271"/>
      <c r="AQ220" s="282">
        <f t="shared" si="32"/>
        <v>148</v>
      </c>
      <c r="AR220">
        <f t="shared" si="34"/>
        <v>1452.35</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44</v>
      </c>
      <c r="H221" s="257">
        <v>2.6240000000000001</v>
      </c>
      <c r="I221" s="682">
        <v>46.14</v>
      </c>
      <c r="J221" s="708">
        <v>3.8639999999999999</v>
      </c>
      <c r="K221" s="505"/>
      <c r="L221" s="493">
        <v>2.2360000000000002</v>
      </c>
      <c r="M221" s="401"/>
      <c r="AB221"/>
      <c r="AC221"/>
      <c r="AD221"/>
      <c r="AE221"/>
      <c r="AF221"/>
      <c r="AG221"/>
      <c r="AH221"/>
      <c r="AI221"/>
      <c r="AJ221"/>
      <c r="AK221"/>
      <c r="AL221"/>
      <c r="AM221"/>
      <c r="AN221"/>
      <c r="AO221"/>
      <c r="AP221" s="271"/>
      <c r="AQ221" s="282">
        <f t="shared" si="32"/>
        <v>149</v>
      </c>
      <c r="AR221">
        <f t="shared" si="34"/>
        <v>1443.46</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49.09</v>
      </c>
      <c r="H222" s="257">
        <v>1.65</v>
      </c>
      <c r="I222" s="683">
        <v>50.48</v>
      </c>
      <c r="J222" s="708">
        <v>2.1179999999999999</v>
      </c>
      <c r="K222" s="505"/>
      <c r="L222" s="493">
        <v>2.5819999999999999</v>
      </c>
      <c r="M222" s="401"/>
      <c r="AB222"/>
      <c r="AC222"/>
      <c r="AD222"/>
      <c r="AE222"/>
      <c r="AF222"/>
      <c r="AG222"/>
      <c r="AH222"/>
      <c r="AI222"/>
      <c r="AJ222"/>
      <c r="AK222"/>
      <c r="AL222"/>
      <c r="AM222"/>
      <c r="AN222"/>
      <c r="AO222"/>
      <c r="AP222" s="271"/>
      <c r="AQ222" s="282">
        <f t="shared" si="32"/>
        <v>150</v>
      </c>
      <c r="AR222">
        <f t="shared" si="34"/>
        <v>1433.76</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78.02</v>
      </c>
      <c r="H223" s="620">
        <v>0.61</v>
      </c>
      <c r="I223" s="682">
        <v>75.86</v>
      </c>
      <c r="J223" s="708">
        <v>0.59599999999999997</v>
      </c>
      <c r="K223" s="505"/>
      <c r="L223" s="493">
        <v>1.0660000000000001</v>
      </c>
      <c r="M223" s="401"/>
      <c r="AB223"/>
      <c r="AC223"/>
      <c r="AD223"/>
      <c r="AE223"/>
      <c r="AF223"/>
      <c r="AG223"/>
      <c r="AH223"/>
      <c r="AI223"/>
      <c r="AJ223"/>
      <c r="AK223"/>
      <c r="AL223"/>
      <c r="AM223"/>
      <c r="AN223"/>
      <c r="AO223"/>
      <c r="AP223" s="271"/>
      <c r="AQ223" s="282">
        <f t="shared" si="32"/>
        <v>151</v>
      </c>
      <c r="AR223">
        <f t="shared" si="34"/>
        <v>1420.39</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81.38</v>
      </c>
      <c r="H224" s="297">
        <v>0.22700000000000001</v>
      </c>
      <c r="I224" s="682">
        <v>80.13</v>
      </c>
      <c r="J224" s="708">
        <v>8.9999999999999993E-3</v>
      </c>
      <c r="K224" s="505"/>
      <c r="L224" s="493">
        <v>5.3999999999999999E-2</v>
      </c>
      <c r="M224" s="401"/>
      <c r="AB224"/>
      <c r="AC224"/>
      <c r="AD224"/>
      <c r="AE224"/>
      <c r="AF224"/>
      <c r="AG224"/>
      <c r="AH224"/>
      <c r="AI224"/>
      <c r="AJ224"/>
      <c r="AK224"/>
      <c r="AL224"/>
      <c r="AM224"/>
      <c r="AN224"/>
      <c r="AO224"/>
      <c r="AP224" s="271"/>
      <c r="AQ224" s="282">
        <f t="shared" si="32"/>
        <v>152</v>
      </c>
      <c r="AR224">
        <f t="shared" si="34"/>
        <v>1414.92</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69.19</v>
      </c>
      <c r="H225" s="257">
        <v>0.14599999999999999</v>
      </c>
      <c r="I225" s="682">
        <v>62.49</v>
      </c>
      <c r="J225" s="708">
        <v>0.1</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1403.73</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45.65</v>
      </c>
      <c r="H226" s="297">
        <v>7.2999999999999995E-2</v>
      </c>
      <c r="I226" s="682">
        <v>45.68</v>
      </c>
      <c r="J226" s="708">
        <v>0.20599999999999999</v>
      </c>
      <c r="K226" s="505"/>
      <c r="L226" s="493">
        <v>0.39700000000000002</v>
      </c>
      <c r="M226" s="401"/>
      <c r="AB226"/>
      <c r="AC226"/>
      <c r="AD226"/>
      <c r="AE226"/>
      <c r="AF226"/>
      <c r="AG226"/>
      <c r="AH226"/>
      <c r="AI226"/>
      <c r="AJ226"/>
      <c r="AK226"/>
      <c r="AL226"/>
      <c r="AM226"/>
      <c r="AN226"/>
      <c r="AO226"/>
      <c r="AP226" s="271"/>
      <c r="AQ226" s="282">
        <f t="shared" si="32"/>
        <v>154</v>
      </c>
      <c r="AR226">
        <f t="shared" si="36"/>
        <v>1390.25</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133.51</v>
      </c>
      <c r="H227" s="257">
        <v>238.99600000000001</v>
      </c>
      <c r="I227" s="329">
        <v>133.83000000000001</v>
      </c>
      <c r="J227" s="711">
        <v>252.47</v>
      </c>
      <c r="K227" s="505"/>
      <c r="L227" s="495">
        <v>292.63</v>
      </c>
      <c r="M227" s="407"/>
      <c r="AB227"/>
      <c r="AC227"/>
      <c r="AD227"/>
      <c r="AE227"/>
      <c r="AF227"/>
      <c r="AG227"/>
      <c r="AH227"/>
      <c r="AI227"/>
      <c r="AJ227"/>
      <c r="AK227"/>
      <c r="AL227"/>
      <c r="AM227"/>
      <c r="AN227"/>
      <c r="AO227"/>
      <c r="AP227" s="271"/>
      <c r="AQ227" s="282">
        <f t="shared" si="32"/>
        <v>155</v>
      </c>
      <c r="AR227">
        <f t="shared" si="36"/>
        <v>1379.89</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107.86</v>
      </c>
      <c r="H228" s="257">
        <v>0.40799999999999997</v>
      </c>
      <c r="I228" s="684">
        <v>104.96</v>
      </c>
      <c r="J228" s="711">
        <v>4.7E-2</v>
      </c>
      <c r="K228" s="505"/>
      <c r="L228" s="495">
        <v>1.6619999999999999</v>
      </c>
      <c r="M228" s="407"/>
      <c r="AB228"/>
      <c r="AC228"/>
      <c r="AD228"/>
      <c r="AE228"/>
      <c r="AF228"/>
      <c r="AG228"/>
      <c r="AH228"/>
      <c r="AI228"/>
      <c r="AJ228"/>
      <c r="AK228"/>
      <c r="AL228"/>
      <c r="AM228"/>
      <c r="AN228"/>
      <c r="AO228"/>
      <c r="AP228" s="271"/>
      <c r="AQ228" s="282">
        <f t="shared" si="32"/>
        <v>156</v>
      </c>
      <c r="AR228">
        <f t="shared" si="36"/>
        <v>1372.78</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201.92</v>
      </c>
      <c r="H229" s="257">
        <v>0.13300000000000001</v>
      </c>
      <c r="I229" s="329">
        <v>199.9</v>
      </c>
      <c r="J229" s="711">
        <v>2.5999999999999999E-2</v>
      </c>
      <c r="K229" s="505"/>
      <c r="L229" s="495">
        <v>0.222</v>
      </c>
      <c r="M229" s="407"/>
      <c r="AB229"/>
      <c r="AC229"/>
      <c r="AD229"/>
      <c r="AE229"/>
      <c r="AF229"/>
      <c r="AG229"/>
      <c r="AH229"/>
      <c r="AI229"/>
      <c r="AJ229"/>
      <c r="AK229"/>
      <c r="AL229"/>
      <c r="AM229"/>
      <c r="AN229"/>
      <c r="AO229"/>
      <c r="AP229" s="271"/>
      <c r="AQ229" s="282">
        <f t="shared" si="32"/>
        <v>157</v>
      </c>
      <c r="AR229">
        <f t="shared" si="36"/>
        <v>1366.4</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220.01</v>
      </c>
      <c r="H230" s="257">
        <v>0.152</v>
      </c>
      <c r="I230" s="684">
        <v>219.78</v>
      </c>
      <c r="J230" s="712">
        <v>0.14000000000000001</v>
      </c>
      <c r="K230" s="505"/>
      <c r="L230" s="496">
        <v>0.41499999999999998</v>
      </c>
      <c r="M230" s="408"/>
      <c r="AB230"/>
      <c r="AC230"/>
      <c r="AD230"/>
      <c r="AE230"/>
      <c r="AF230"/>
      <c r="AG230"/>
      <c r="AH230"/>
      <c r="AI230"/>
      <c r="AJ230"/>
      <c r="AK230"/>
      <c r="AL230"/>
      <c r="AM230"/>
      <c r="AN230"/>
      <c r="AO230"/>
      <c r="AP230" s="271"/>
      <c r="AQ230" s="282">
        <f t="shared" si="32"/>
        <v>158</v>
      </c>
      <c r="AR230">
        <f t="shared" si="36"/>
        <v>1065.02</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192.71</v>
      </c>
      <c r="H231" s="257">
        <v>0.24</v>
      </c>
      <c r="I231" s="684">
        <v>190.47</v>
      </c>
      <c r="J231" s="711">
        <v>4.9000000000000002E-2</v>
      </c>
      <c r="K231" s="505"/>
      <c r="L231" s="495">
        <v>0.72299999999999998</v>
      </c>
      <c r="M231" s="407"/>
      <c r="AB231"/>
      <c r="AC231"/>
      <c r="AD231"/>
      <c r="AE231"/>
      <c r="AF231"/>
      <c r="AG231"/>
      <c r="AH231"/>
      <c r="AI231"/>
      <c r="AJ231"/>
      <c r="AK231"/>
      <c r="AL231"/>
      <c r="AM231"/>
      <c r="AN231"/>
      <c r="AO231"/>
      <c r="AP231" s="271"/>
      <c r="AQ231" s="282">
        <f t="shared" si="32"/>
        <v>159</v>
      </c>
      <c r="AR231">
        <f t="shared" si="36"/>
        <v>1061.3599999999999</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168.72</v>
      </c>
      <c r="H232" s="257">
        <v>6.6000000000000003E-2</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1051.6500000000001</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221.74</v>
      </c>
      <c r="H233" s="256">
        <v>0.14599999999999999</v>
      </c>
      <c r="I233" s="685">
        <v>223.71</v>
      </c>
      <c r="J233" s="713">
        <v>0.26500000000000001</v>
      </c>
      <c r="K233" s="505"/>
      <c r="L233" s="496">
        <v>0.64100000000000001</v>
      </c>
      <c r="M233" s="408"/>
      <c r="AB233"/>
      <c r="AC233"/>
      <c r="AD233"/>
      <c r="AE233"/>
      <c r="AF233"/>
      <c r="AG233"/>
      <c r="AH233"/>
      <c r="AI233"/>
      <c r="AJ233"/>
      <c r="AK233"/>
      <c r="AL233"/>
      <c r="AM233"/>
      <c r="AN233"/>
      <c r="AO233"/>
      <c r="AP233" s="271"/>
      <c r="AQ233" s="282">
        <f t="shared" si="32"/>
        <v>161</v>
      </c>
      <c r="AR233">
        <f t="shared" si="36"/>
        <v>1045.25</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244.91</v>
      </c>
      <c r="H234" s="257">
        <v>0.746</v>
      </c>
      <c r="I234" s="684">
        <v>242.73</v>
      </c>
      <c r="J234" s="712">
        <v>0.33400000000000002</v>
      </c>
      <c r="K234" s="505"/>
      <c r="L234" s="496">
        <v>1.6339999999999999</v>
      </c>
      <c r="M234" s="408"/>
      <c r="AB234"/>
      <c r="AC234"/>
      <c r="AD234"/>
      <c r="AE234"/>
      <c r="AF234"/>
      <c r="AG234"/>
      <c r="AH234"/>
      <c r="AI234"/>
      <c r="AJ234"/>
      <c r="AK234"/>
      <c r="AL234"/>
      <c r="AM234"/>
      <c r="AN234"/>
      <c r="AO234"/>
      <c r="AP234" s="271"/>
      <c r="AQ234" s="282">
        <f t="shared" si="32"/>
        <v>162</v>
      </c>
      <c r="AR234">
        <f t="shared" si="36"/>
        <v>1037.1300000000001</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147.5</v>
      </c>
      <c r="H235" s="257">
        <v>1.827</v>
      </c>
      <c r="I235" s="329">
        <v>144.28</v>
      </c>
      <c r="J235" s="712">
        <v>0.50700000000000001</v>
      </c>
      <c r="K235" s="505"/>
      <c r="L235" s="496">
        <v>1.6850000000000001</v>
      </c>
      <c r="M235" s="408"/>
      <c r="AB235"/>
      <c r="AC235"/>
      <c r="AD235"/>
      <c r="AE235"/>
      <c r="AF235"/>
      <c r="AG235"/>
      <c r="AH235"/>
      <c r="AI235"/>
      <c r="AJ235"/>
      <c r="AK235"/>
      <c r="AL235"/>
      <c r="AM235"/>
      <c r="AN235"/>
      <c r="AO235"/>
      <c r="AP235" s="271"/>
      <c r="AQ235" s="282">
        <f t="shared" si="32"/>
        <v>163</v>
      </c>
      <c r="AR235">
        <f t="shared" si="36"/>
        <v>1033.24</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204.17</v>
      </c>
      <c r="H236" s="258">
        <v>2.8180000000000001</v>
      </c>
      <c r="I236" s="329">
        <v>199.71</v>
      </c>
      <c r="J236" s="711">
        <v>0.82299999999999995</v>
      </c>
      <c r="K236" s="505"/>
      <c r="L236" s="495">
        <v>2.89</v>
      </c>
      <c r="M236" s="407"/>
      <c r="AB236"/>
      <c r="AC236"/>
      <c r="AD236"/>
      <c r="AE236"/>
      <c r="AF236"/>
      <c r="AG236"/>
      <c r="AH236"/>
      <c r="AI236"/>
      <c r="AJ236"/>
      <c r="AK236"/>
      <c r="AL236"/>
      <c r="AM236"/>
      <c r="AN236"/>
      <c r="AO236"/>
      <c r="AP236" s="271"/>
      <c r="AQ236" s="282">
        <f t="shared" si="32"/>
        <v>164</v>
      </c>
      <c r="AR236">
        <f t="shared" si="36"/>
        <v>1029.6199999999999</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322.70999999999998</v>
      </c>
      <c r="H237" s="258">
        <v>0.38900000000000001</v>
      </c>
      <c r="I237" s="684">
        <v>318.17</v>
      </c>
      <c r="J237" s="712">
        <v>9.1999999999999998E-2</v>
      </c>
      <c r="K237" s="505"/>
      <c r="L237" s="496">
        <v>0.49099999999999999</v>
      </c>
      <c r="M237" s="408"/>
      <c r="AB237"/>
      <c r="AC237"/>
      <c r="AD237"/>
      <c r="AE237"/>
      <c r="AF237"/>
      <c r="AG237"/>
      <c r="AH237"/>
      <c r="AI237"/>
      <c r="AJ237"/>
      <c r="AK237"/>
      <c r="AL237"/>
      <c r="AM237"/>
      <c r="AN237"/>
      <c r="AO237"/>
      <c r="AP237" s="271"/>
      <c r="AQ237" s="282">
        <f t="shared" si="32"/>
        <v>165</v>
      </c>
      <c r="AR237">
        <f t="shared" si="36"/>
        <v>1307.28</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126.41</v>
      </c>
      <c r="H238" s="257">
        <v>0.35399999999999998</v>
      </c>
      <c r="I238" s="684">
        <v>126.68</v>
      </c>
      <c r="J238" s="711">
        <v>0.38600000000000001</v>
      </c>
      <c r="K238" s="505"/>
      <c r="L238" s="495">
        <v>0.55000000000000004</v>
      </c>
      <c r="M238" s="407"/>
      <c r="AB238"/>
      <c r="AC238"/>
      <c r="AD238"/>
      <c r="AE238"/>
      <c r="AF238"/>
      <c r="AG238"/>
      <c r="AH238"/>
      <c r="AI238"/>
      <c r="AJ238"/>
      <c r="AK238"/>
      <c r="AL238"/>
      <c r="AM238"/>
      <c r="AN238"/>
      <c r="AO238"/>
      <c r="AP238" s="271"/>
      <c r="AQ238" s="282">
        <f t="shared" si="32"/>
        <v>166</v>
      </c>
      <c r="AR238">
        <f t="shared" si="36"/>
        <v>1303.78</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280.01</v>
      </c>
      <c r="H239" s="257">
        <v>0.20599999999999999</v>
      </c>
      <c r="I239" s="329">
        <v>278.32</v>
      </c>
      <c r="J239" s="711">
        <v>9.6000000000000002E-2</v>
      </c>
      <c r="K239" s="505"/>
      <c r="L239" s="495">
        <v>0.29099999999999998</v>
      </c>
      <c r="M239" s="407"/>
      <c r="AB239"/>
      <c r="AC239"/>
      <c r="AD239"/>
      <c r="AE239"/>
      <c r="AF239"/>
      <c r="AG239"/>
      <c r="AH239"/>
      <c r="AI239"/>
      <c r="AJ239"/>
      <c r="AK239"/>
      <c r="AL239"/>
      <c r="AM239"/>
      <c r="AN239"/>
      <c r="AO239"/>
      <c r="AP239" s="271"/>
      <c r="AQ239" s="282">
        <f t="shared" si="32"/>
        <v>167</v>
      </c>
      <c r="AR239">
        <f t="shared" si="36"/>
        <v>1293.8800000000001</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97.09</v>
      </c>
      <c r="H240" s="257">
        <v>1.6020000000000001</v>
      </c>
      <c r="I240" s="684">
        <v>97.11</v>
      </c>
      <c r="J240" s="712">
        <v>1.6140000000000001</v>
      </c>
      <c r="K240" s="505"/>
      <c r="L240" s="496">
        <v>2.508</v>
      </c>
      <c r="M240" s="408"/>
      <c r="AB240"/>
      <c r="AC240"/>
      <c r="AD240"/>
      <c r="AE240"/>
      <c r="AF240"/>
      <c r="AG240"/>
      <c r="AH240"/>
      <c r="AI240"/>
      <c r="AJ240"/>
      <c r="AK240"/>
      <c r="AL240"/>
      <c r="AM240"/>
      <c r="AN240"/>
      <c r="AO240"/>
      <c r="AP240" s="271"/>
      <c r="AQ240" s="282">
        <f t="shared" si="32"/>
        <v>168</v>
      </c>
      <c r="AR240">
        <f t="shared" si="36"/>
        <v>1288.3900000000001</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188.31</v>
      </c>
      <c r="H241" s="257">
        <v>3.4000000000000002E-2</v>
      </c>
      <c r="I241" s="684">
        <v>189.09</v>
      </c>
      <c r="J241" s="712">
        <v>6.4000000000000001E-2</v>
      </c>
      <c r="K241" s="505"/>
      <c r="L241" s="496">
        <v>7.1999999999999995E-2</v>
      </c>
      <c r="M241" s="408"/>
      <c r="AB241"/>
      <c r="AC241"/>
      <c r="AD241"/>
      <c r="AE241"/>
      <c r="AF241"/>
      <c r="AG241"/>
      <c r="AH241"/>
      <c r="AI241"/>
      <c r="AJ241"/>
      <c r="AK241"/>
      <c r="AL241"/>
      <c r="AM241"/>
      <c r="AN241"/>
      <c r="AO241"/>
      <c r="AP241" s="271"/>
      <c r="AQ241" s="282">
        <f t="shared" si="32"/>
        <v>169</v>
      </c>
      <c r="AR241">
        <f t="shared" si="36"/>
        <v>1281.0999999999999</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170.5</v>
      </c>
      <c r="H242" s="297">
        <v>0.08</v>
      </c>
      <c r="I242" s="684">
        <v>167.99</v>
      </c>
      <c r="J242" s="712">
        <v>1.9E-2</v>
      </c>
      <c r="K242" s="505"/>
      <c r="L242" s="496">
        <v>8.5999999999999993E-2</v>
      </c>
      <c r="M242" s="408"/>
      <c r="AB242"/>
      <c r="AC242"/>
      <c r="AD242"/>
      <c r="AE242"/>
      <c r="AF242"/>
      <c r="AG242"/>
      <c r="AH242"/>
      <c r="AI242"/>
      <c r="AJ242"/>
      <c r="AK242"/>
      <c r="AL242"/>
      <c r="AM242"/>
      <c r="AN242"/>
      <c r="AO242"/>
      <c r="AP242" s="271"/>
      <c r="AQ242" s="282">
        <f t="shared" si="32"/>
        <v>170</v>
      </c>
      <c r="AR242">
        <f t="shared" si="36"/>
        <v>1275.74</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139.22999999999999</v>
      </c>
      <c r="H243" s="257">
        <v>6.1920000000000002</v>
      </c>
      <c r="I243" s="329">
        <v>139.16</v>
      </c>
      <c r="J243" s="714">
        <v>6.0039999999999996</v>
      </c>
      <c r="K243" s="505"/>
      <c r="L243" s="475">
        <v>9.2460000000000004</v>
      </c>
      <c r="M243" s="409"/>
      <c r="AB243"/>
      <c r="AC243"/>
      <c r="AD243"/>
      <c r="AE243"/>
      <c r="AF243"/>
      <c r="AG243"/>
      <c r="AH243"/>
      <c r="AI243"/>
      <c r="AJ243"/>
      <c r="AK243"/>
      <c r="AL243"/>
      <c r="AM243"/>
      <c r="AN243"/>
      <c r="AO243"/>
      <c r="AP243" s="271"/>
      <c r="AQ243" s="282">
        <f t="shared" si="32"/>
        <v>171</v>
      </c>
      <c r="AR243">
        <f t="shared" si="36"/>
        <v>1268.6099999999999</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237.73</v>
      </c>
      <c r="H244" s="297">
        <v>1.72</v>
      </c>
      <c r="I244" s="329">
        <v>238.18</v>
      </c>
      <c r="J244" s="714">
        <v>1.96</v>
      </c>
      <c r="K244" s="505"/>
      <c r="L244" s="475">
        <v>2.27</v>
      </c>
      <c r="M244" s="679"/>
      <c r="AB244"/>
      <c r="AC244"/>
      <c r="AD244"/>
      <c r="AE244"/>
      <c r="AF244"/>
      <c r="AG244"/>
      <c r="AH244"/>
      <c r="AI244"/>
      <c r="AJ244"/>
      <c r="AK244"/>
      <c r="AL244"/>
      <c r="AM244"/>
      <c r="AN244"/>
      <c r="AO244"/>
      <c r="AP244" s="271"/>
      <c r="AQ244" s="282">
        <f t="shared" si="32"/>
        <v>172</v>
      </c>
      <c r="AR244">
        <f t="shared" si="36"/>
        <v>1263.19</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118.14</v>
      </c>
      <c r="H245" s="257">
        <v>1.847</v>
      </c>
      <c r="I245" s="329">
        <v>118.59</v>
      </c>
      <c r="J245" s="711">
        <v>2.5960000000000001</v>
      </c>
      <c r="K245" s="505"/>
      <c r="L245" s="495">
        <v>1.6619999999999999</v>
      </c>
      <c r="M245" s="407"/>
      <c r="AB245"/>
      <c r="AC245"/>
      <c r="AD245"/>
      <c r="AE245"/>
      <c r="AF245"/>
      <c r="AG245"/>
      <c r="AH245"/>
      <c r="AI245"/>
      <c r="AJ245"/>
      <c r="AK245"/>
      <c r="AL245"/>
      <c r="AM245"/>
      <c r="AN245"/>
      <c r="AO245"/>
      <c r="AP245" s="271"/>
      <c r="AQ245" s="282">
        <f t="shared" si="32"/>
        <v>173</v>
      </c>
      <c r="AR245">
        <f t="shared" si="36"/>
        <v>1255.53</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109.91</v>
      </c>
      <c r="H246" s="257">
        <v>1.6679999999999999</v>
      </c>
      <c r="I246" s="329">
        <v>109.29</v>
      </c>
      <c r="J246" s="711">
        <v>1.155</v>
      </c>
      <c r="K246" s="505"/>
      <c r="L246" s="495">
        <v>2.5030000000000001</v>
      </c>
      <c r="M246" s="407"/>
      <c r="AB246"/>
      <c r="AC246"/>
      <c r="AD246"/>
      <c r="AE246"/>
      <c r="AF246"/>
      <c r="AG246"/>
      <c r="AH246"/>
      <c r="AI246"/>
      <c r="AJ246"/>
      <c r="AK246"/>
      <c r="AL246"/>
      <c r="AM246"/>
      <c r="AN246"/>
      <c r="AO246"/>
      <c r="AP246" s="271"/>
      <c r="AQ246" s="282">
        <f t="shared" si="32"/>
        <v>174</v>
      </c>
      <c r="AR246">
        <f t="shared" si="36"/>
        <v>1247.43</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62.87</v>
      </c>
      <c r="H247" s="297">
        <v>17.8</v>
      </c>
      <c r="I247" s="329">
        <v>61.18</v>
      </c>
      <c r="J247" s="714">
        <v>14.87</v>
      </c>
      <c r="K247" s="505" t="s">
        <v>68</v>
      </c>
      <c r="L247" s="475">
        <v>24.07</v>
      </c>
      <c r="M247" s="409"/>
      <c r="AB247"/>
      <c r="AC247"/>
      <c r="AD247"/>
      <c r="AE247"/>
      <c r="AF247"/>
      <c r="AG247"/>
      <c r="AH247"/>
      <c r="AI247"/>
      <c r="AJ247"/>
      <c r="AK247"/>
      <c r="AL247"/>
      <c r="AM247"/>
      <c r="AN247"/>
      <c r="AO247"/>
      <c r="AP247" s="271"/>
      <c r="AQ247" s="282">
        <f t="shared" si="32"/>
        <v>175</v>
      </c>
      <c r="AR247">
        <f t="shared" si="36"/>
        <v>1241.6400000000001</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180.94</v>
      </c>
      <c r="H248" s="297">
        <v>346.49</v>
      </c>
      <c r="I248" s="329">
        <v>166.55</v>
      </c>
      <c r="J248" s="714">
        <v>213.28</v>
      </c>
      <c r="K248" s="505"/>
      <c r="L248" s="475">
        <v>341.9</v>
      </c>
      <c r="M248" s="680"/>
      <c r="AB248"/>
      <c r="AC248"/>
      <c r="AD248"/>
      <c r="AE248"/>
      <c r="AF248"/>
      <c r="AG248"/>
      <c r="AH248"/>
      <c r="AI248"/>
      <c r="AJ248"/>
      <c r="AK248"/>
      <c r="AL248"/>
      <c r="AM248"/>
      <c r="AN248"/>
      <c r="AO248"/>
      <c r="AP248" s="271"/>
      <c r="AQ248" s="282">
        <f t="shared" si="32"/>
        <v>176</v>
      </c>
      <c r="AR248">
        <f t="shared" si="36"/>
        <v>1234.73</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229.79</v>
      </c>
      <c r="H249" s="297">
        <v>9.5239999999999991</v>
      </c>
      <c r="I249" s="329">
        <v>230.51</v>
      </c>
      <c r="J249" s="714">
        <v>13.865</v>
      </c>
      <c r="K249" s="505"/>
      <c r="L249" s="475">
        <v>11.247</v>
      </c>
      <c r="M249" s="409"/>
      <c r="AB249"/>
      <c r="AC249"/>
      <c r="AD249"/>
      <c r="AE249"/>
      <c r="AF249"/>
      <c r="AG249"/>
      <c r="AH249"/>
      <c r="AI249"/>
      <c r="AJ249"/>
      <c r="AK249"/>
      <c r="AL249"/>
      <c r="AM249"/>
      <c r="AN249"/>
      <c r="AO249"/>
      <c r="AP249" s="271"/>
      <c r="AQ249" s="282">
        <f t="shared" si="32"/>
        <v>177</v>
      </c>
      <c r="AR249">
        <f t="shared" si="36"/>
        <v>1227.93</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148.66</v>
      </c>
      <c r="H250" s="333">
        <v>10.27</v>
      </c>
      <c r="I250" s="316">
        <v>148.66</v>
      </c>
      <c r="J250" s="716">
        <v>10.27</v>
      </c>
      <c r="K250" s="505"/>
      <c r="L250" s="497">
        <v>10.88</v>
      </c>
      <c r="M250" s="410"/>
      <c r="AB250"/>
      <c r="AC250"/>
      <c r="AD250"/>
      <c r="AE250"/>
      <c r="AF250"/>
      <c r="AG250"/>
      <c r="AH250"/>
      <c r="AI250"/>
      <c r="AJ250"/>
      <c r="AK250"/>
      <c r="AL250"/>
      <c r="AM250"/>
      <c r="AN250"/>
      <c r="AO250"/>
      <c r="AP250" s="271"/>
      <c r="AQ250" s="282">
        <f t="shared" si="32"/>
        <v>178</v>
      </c>
      <c r="AR250">
        <f t="shared" si="36"/>
        <v>1222.57</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38.159999999999997</v>
      </c>
      <c r="J251" s="711">
        <v>0.38400000000000001</v>
      </c>
      <c r="K251" s="505"/>
      <c r="L251" s="498">
        <v>0.98299999999999998</v>
      </c>
      <c r="M251" s="407"/>
      <c r="AB251"/>
      <c r="AC251"/>
      <c r="AD251"/>
      <c r="AE251"/>
      <c r="AF251"/>
      <c r="AG251"/>
      <c r="AH251"/>
      <c r="AI251"/>
      <c r="AJ251"/>
      <c r="AK251"/>
      <c r="AL251"/>
      <c r="AM251"/>
      <c r="AN251"/>
      <c r="AO251"/>
      <c r="AP251" s="271"/>
      <c r="AQ251" s="282">
        <f t="shared" si="32"/>
        <v>179</v>
      </c>
      <c r="AR251">
        <f t="shared" si="36"/>
        <v>1215.72</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1209.32</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1179.1079999999997</v>
      </c>
      <c r="I253" s="319"/>
      <c r="J253" s="702">
        <f>SUM(J212:J252)</f>
        <v>1139.2559999999999</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0.96620156932189427</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0.65004652412767816</v>
      </c>
      <c r="I255" s="326"/>
      <c r="J255" s="704">
        <f>+J253/F253</f>
        <v>0.62807597174440533</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1204.58</v>
      </c>
      <c r="AS256">
        <f t="shared" si="33"/>
        <v>0</v>
      </c>
      <c r="AT256"/>
      <c r="AU256"/>
      <c r="AV256"/>
      <c r="AW256"/>
      <c r="AX256"/>
      <c r="AY256"/>
      <c r="AZ256"/>
      <c r="BA256"/>
      <c r="BB256"/>
      <c r="BC256"/>
      <c r="BD256"/>
      <c r="BE256"/>
    </row>
    <row r="257" spans="2:57" ht="27" customHeight="1" thickBot="1" x14ac:dyDescent="0.25">
      <c r="B257" s="291"/>
      <c r="C257" s="260"/>
      <c r="D257" s="260"/>
      <c r="E257" s="260"/>
      <c r="F257" s="516">
        <v>12</v>
      </c>
      <c r="G257" s="566" t="s">
        <v>261</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1196.3900000000001</v>
      </c>
      <c r="AS257">
        <f t="shared" si="33"/>
        <v>0</v>
      </c>
      <c r="AT257"/>
      <c r="AU257"/>
      <c r="AV257"/>
      <c r="AW257"/>
      <c r="AX257"/>
      <c r="AY257"/>
      <c r="AZ257"/>
      <c r="BA257"/>
      <c r="BB257"/>
      <c r="BC257"/>
      <c r="BD257"/>
      <c r="BE257"/>
    </row>
    <row r="258" spans="2:57" ht="27" customHeight="1" x14ac:dyDescent="0.2">
      <c r="B258" s="382" t="s">
        <v>18</v>
      </c>
      <c r="C258" s="385" t="s">
        <v>19</v>
      </c>
      <c r="D258" s="385" t="s">
        <v>73</v>
      </c>
      <c r="E258" s="863" t="s">
        <v>20</v>
      </c>
      <c r="F258" s="864"/>
      <c r="G258" s="863" t="s">
        <v>94</v>
      </c>
      <c r="H258" s="864"/>
      <c r="I258" s="865" t="s">
        <v>22</v>
      </c>
      <c r="J258" s="866"/>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1189.78</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1199.8</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1181.56</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1175.77</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53.24</v>
      </c>
      <c r="H262" s="256">
        <v>18.036000000000001</v>
      </c>
      <c r="I262" s="665">
        <v>52.95</v>
      </c>
      <c r="J262" s="665">
        <v>16.791</v>
      </c>
      <c r="K262" s="510" t="s">
        <v>179</v>
      </c>
      <c r="L262" s="401"/>
      <c r="M262" s="401"/>
      <c r="AB262"/>
      <c r="AC262"/>
      <c r="AD262"/>
      <c r="AE262"/>
      <c r="AF262"/>
      <c r="AG262"/>
      <c r="AH262"/>
      <c r="AI262"/>
      <c r="AJ262"/>
      <c r="AK262"/>
      <c r="AL262"/>
      <c r="AM262"/>
      <c r="AN262"/>
      <c r="AO262"/>
      <c r="AP262" s="271"/>
      <c r="AQ262" s="282">
        <f t="shared" si="32"/>
        <v>187</v>
      </c>
      <c r="AR262">
        <f t="shared" si="37"/>
        <v>1187.71</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338.77</v>
      </c>
      <c r="H263" s="297">
        <v>7.157</v>
      </c>
      <c r="I263" s="329">
        <v>339.5</v>
      </c>
      <c r="J263" s="708">
        <v>7.77</v>
      </c>
      <c r="K263" s="510" t="s">
        <v>180</v>
      </c>
      <c r="L263" s="402"/>
      <c r="M263" s="402"/>
      <c r="AB263"/>
      <c r="AC263"/>
      <c r="AD263"/>
      <c r="AE263"/>
      <c r="AF263"/>
      <c r="AG263"/>
      <c r="AH263"/>
      <c r="AI263"/>
      <c r="AJ263"/>
      <c r="AK263"/>
      <c r="AL263"/>
      <c r="AM263"/>
      <c r="AN263"/>
      <c r="AO263"/>
      <c r="AP263" s="271"/>
      <c r="AQ263" s="282">
        <f t="shared" si="32"/>
        <v>188</v>
      </c>
      <c r="AR263">
        <f t="shared" si="37"/>
        <v>1165.1600000000001</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73.650000000000006</v>
      </c>
      <c r="H264" s="297">
        <v>27.367000000000001</v>
      </c>
      <c r="I264" s="329">
        <v>72.290000000000006</v>
      </c>
      <c r="J264" s="708">
        <v>21.137</v>
      </c>
      <c r="K264" s="510" t="s">
        <v>30</v>
      </c>
      <c r="L264" s="402"/>
      <c r="M264" s="402"/>
      <c r="AB264"/>
      <c r="AC264"/>
      <c r="AD264"/>
      <c r="AE264"/>
      <c r="AF264"/>
      <c r="AG264"/>
      <c r="AH264"/>
      <c r="AI264"/>
      <c r="AJ264"/>
      <c r="AK264"/>
      <c r="AL264"/>
      <c r="AM264"/>
      <c r="AN264"/>
      <c r="AO264"/>
      <c r="AP264" s="271"/>
      <c r="AQ264" s="282">
        <f t="shared" si="32"/>
        <v>189</v>
      </c>
      <c r="AR264">
        <f t="shared" si="37"/>
        <v>1162.17</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461.3</v>
      </c>
      <c r="H265" s="329">
        <v>19.064</v>
      </c>
      <c r="I265" s="315">
        <v>460.98</v>
      </c>
      <c r="J265" s="256">
        <v>15.398</v>
      </c>
      <c r="K265" s="377"/>
      <c r="L265" s="486"/>
      <c r="M265" s="403"/>
      <c r="N265" s="391"/>
      <c r="AB265"/>
      <c r="AC265"/>
      <c r="AD265"/>
      <c r="AE265"/>
      <c r="AF265"/>
      <c r="AG265"/>
      <c r="AH265"/>
      <c r="AI265"/>
      <c r="AJ265"/>
      <c r="AK265"/>
      <c r="AL265"/>
      <c r="AM265"/>
      <c r="AN265"/>
      <c r="AO265"/>
      <c r="AP265" s="271"/>
      <c r="AQ265" s="282">
        <f t="shared" si="32"/>
        <v>190</v>
      </c>
      <c r="AR265">
        <f t="shared" si="37"/>
        <v>1160.96</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205.01</v>
      </c>
      <c r="H266" s="258">
        <v>7.2240000000000002</v>
      </c>
      <c r="I266" s="664">
        <v>206.07</v>
      </c>
      <c r="J266" s="256">
        <v>8.3949999999999996</v>
      </c>
      <c r="K266" s="377">
        <v>9.5299999999999994</v>
      </c>
      <c r="L266" s="500"/>
      <c r="M266" s="404"/>
      <c r="AB266"/>
      <c r="AC266"/>
      <c r="AD266"/>
      <c r="AE266"/>
      <c r="AF266"/>
      <c r="AG266"/>
      <c r="AH266"/>
      <c r="AI266"/>
      <c r="AJ266"/>
      <c r="AK266"/>
      <c r="AL266"/>
      <c r="AM266"/>
      <c r="AN266"/>
      <c r="AO266"/>
      <c r="AP266" s="271"/>
      <c r="AQ266" s="282">
        <f t="shared" si="32"/>
        <v>191</v>
      </c>
      <c r="AR266">
        <f t="shared" si="37"/>
        <v>1155.1600000000001</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317.39999999999998</v>
      </c>
      <c r="H267" s="258">
        <v>3.9660000000000002</v>
      </c>
      <c r="I267" s="664">
        <v>315.3</v>
      </c>
      <c r="J267" s="256">
        <v>3.0619999999999998</v>
      </c>
      <c r="K267" s="377">
        <v>5.1609999999999996</v>
      </c>
      <c r="L267" s="488"/>
      <c r="M267" s="405"/>
      <c r="AB267"/>
      <c r="AC267"/>
      <c r="AD267"/>
      <c r="AE267"/>
      <c r="AF267"/>
      <c r="AG267"/>
      <c r="AH267"/>
      <c r="AI267"/>
      <c r="AJ267"/>
      <c r="AK267"/>
      <c r="AL267"/>
      <c r="AM267"/>
      <c r="AN267"/>
      <c r="AO267"/>
      <c r="AP267" s="271"/>
      <c r="AQ267" s="282">
        <f t="shared" si="32"/>
        <v>192</v>
      </c>
      <c r="AR267">
        <f t="shared" si="37"/>
        <v>1151.29</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85.92</v>
      </c>
      <c r="H268" s="257">
        <v>498.12799999999999</v>
      </c>
      <c r="I268" s="664">
        <v>86.85</v>
      </c>
      <c r="J268" s="256">
        <v>537.71400000000006</v>
      </c>
      <c r="K268" s="377">
        <v>645.39800000000002</v>
      </c>
      <c r="L268" s="500"/>
      <c r="M268" s="406"/>
      <c r="AB268"/>
      <c r="AC268"/>
      <c r="AD268"/>
      <c r="AE268"/>
      <c r="AF268"/>
      <c r="AG268"/>
      <c r="AH268"/>
      <c r="AI268"/>
      <c r="AJ268"/>
      <c r="AK268"/>
      <c r="AL268"/>
      <c r="AM268"/>
      <c r="AN268"/>
      <c r="AO268"/>
      <c r="AP268" s="271"/>
      <c r="AQ268" s="282">
        <f t="shared" si="32"/>
        <v>193</v>
      </c>
      <c r="AR268">
        <f t="shared" si="37"/>
        <v>1146.8</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117.69</v>
      </c>
      <c r="H269" s="297">
        <v>0.65600000000000003</v>
      </c>
      <c r="I269" s="331">
        <v>118.11</v>
      </c>
      <c r="J269" s="256">
        <v>0.876</v>
      </c>
      <c r="K269" s="398">
        <v>1.528</v>
      </c>
      <c r="L269" s="488"/>
      <c r="M269" s="405"/>
      <c r="AB269"/>
      <c r="AC269"/>
      <c r="AD269"/>
      <c r="AE269"/>
      <c r="AF269"/>
      <c r="AG269"/>
      <c r="AH269"/>
      <c r="AI269"/>
      <c r="AJ269"/>
      <c r="AK269"/>
      <c r="AL269"/>
      <c r="AM269"/>
      <c r="AN269"/>
      <c r="AO269"/>
      <c r="AP269" s="271"/>
      <c r="AQ269" s="282">
        <f t="shared" ref="AQ269:AQ335" si="39">AQ268+1</f>
        <v>194</v>
      </c>
      <c r="AR269">
        <f t="shared" si="37"/>
        <v>1094.27</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118.09</v>
      </c>
      <c r="H270" s="297">
        <v>1.032</v>
      </c>
      <c r="I270" s="664">
        <v>118.81</v>
      </c>
      <c r="J270" s="256">
        <v>0.95299999999999996</v>
      </c>
      <c r="K270" s="398">
        <v>1.2809999999999999</v>
      </c>
      <c r="L270" s="500"/>
      <c r="M270" s="406"/>
      <c r="AB270"/>
      <c r="AC270"/>
      <c r="AD270"/>
      <c r="AE270"/>
      <c r="AF270"/>
      <c r="AG270"/>
      <c r="AH270"/>
      <c r="AI270"/>
      <c r="AJ270"/>
      <c r="AK270"/>
      <c r="AL270"/>
      <c r="AM270"/>
      <c r="AN270"/>
      <c r="AO270"/>
      <c r="AP270" s="271"/>
      <c r="AQ270" s="282">
        <f t="shared" si="39"/>
        <v>195</v>
      </c>
      <c r="AR270">
        <f t="shared" si="37"/>
        <v>1139.26</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44</v>
      </c>
      <c r="H271" s="257">
        <v>2.6240000000000001</v>
      </c>
      <c r="I271" s="664">
        <v>46.14</v>
      </c>
      <c r="J271" s="256">
        <v>3.8639999999999999</v>
      </c>
      <c r="K271" s="398">
        <v>4.2060000000000004</v>
      </c>
      <c r="L271" s="500"/>
      <c r="M271" s="406"/>
      <c r="AB271"/>
      <c r="AC271"/>
      <c r="AD271"/>
      <c r="AE271"/>
      <c r="AF271"/>
      <c r="AG271"/>
      <c r="AH271"/>
      <c r="AI271"/>
      <c r="AJ271"/>
      <c r="AK271"/>
      <c r="AL271"/>
      <c r="AM271"/>
      <c r="AN271"/>
      <c r="AO271"/>
      <c r="AP271" s="271"/>
      <c r="AQ271" s="282">
        <f t="shared" si="39"/>
        <v>196</v>
      </c>
      <c r="AR271">
        <f t="shared" si="37"/>
        <v>1134.79</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49.09</v>
      </c>
      <c r="H272" s="257">
        <v>1.65</v>
      </c>
      <c r="I272" s="668">
        <v>50.48</v>
      </c>
      <c r="J272" s="256">
        <v>2.1179999999999999</v>
      </c>
      <c r="K272" s="398">
        <v>2.7559999999999998</v>
      </c>
      <c r="L272" s="500"/>
      <c r="M272" s="406"/>
      <c r="AB272"/>
      <c r="AC272"/>
      <c r="AD272"/>
      <c r="AE272"/>
      <c r="AF272"/>
      <c r="AG272"/>
      <c r="AH272"/>
      <c r="AI272"/>
      <c r="AJ272"/>
      <c r="AK272"/>
      <c r="AL272"/>
      <c r="AM272"/>
      <c r="AN272"/>
      <c r="AO272"/>
      <c r="AP272" s="271"/>
      <c r="AQ272" s="282">
        <f t="shared" si="39"/>
        <v>197</v>
      </c>
      <c r="AR272">
        <f t="shared" si="37"/>
        <v>1128.73</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78.02</v>
      </c>
      <c r="H273" s="620">
        <v>0.61</v>
      </c>
      <c r="I273" s="664">
        <v>75.87</v>
      </c>
      <c r="J273" s="256">
        <v>0.59699999999999998</v>
      </c>
      <c r="K273" s="398">
        <v>0.78</v>
      </c>
      <c r="L273" s="500"/>
      <c r="M273" s="406"/>
      <c r="AB273"/>
      <c r="AC273"/>
      <c r="AD273"/>
      <c r="AE273"/>
      <c r="AF273"/>
      <c r="AG273"/>
      <c r="AH273"/>
      <c r="AI273"/>
      <c r="AJ273"/>
      <c r="AK273"/>
      <c r="AL273"/>
      <c r="AM273"/>
      <c r="AN273"/>
      <c r="AO273"/>
      <c r="AP273" s="271"/>
      <c r="AQ273" s="282">
        <f t="shared" si="39"/>
        <v>198</v>
      </c>
      <c r="AR273">
        <f t="shared" si="37"/>
        <v>1125.92</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81.38</v>
      </c>
      <c r="H274" s="297">
        <v>0.22700000000000001</v>
      </c>
      <c r="I274" s="664">
        <v>80.150000000000006</v>
      </c>
      <c r="J274" s="256">
        <v>8.9999999999999993E-3</v>
      </c>
      <c r="K274" s="398">
        <v>5.8999999999999997E-2</v>
      </c>
      <c r="L274" s="500"/>
      <c r="M274" s="406"/>
      <c r="AB274"/>
      <c r="AC274"/>
      <c r="AD274"/>
      <c r="AE274"/>
      <c r="AF274"/>
      <c r="AG274"/>
      <c r="AH274"/>
      <c r="AI274"/>
      <c r="AJ274"/>
      <c r="AK274"/>
      <c r="AL274"/>
      <c r="AM274"/>
      <c r="AN274"/>
      <c r="AO274"/>
      <c r="AP274" s="271"/>
      <c r="AQ274" s="282">
        <f t="shared" si="39"/>
        <v>199</v>
      </c>
      <c r="AR274">
        <f t="shared" si="37"/>
        <v>1120.3800000000001</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69.19</v>
      </c>
      <c r="H275" s="257">
        <v>0.14599999999999999</v>
      </c>
      <c r="I275" s="664">
        <v>62.49</v>
      </c>
      <c r="J275" s="256">
        <v>0.1</v>
      </c>
      <c r="K275" s="398">
        <v>0.188</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45.65</v>
      </c>
      <c r="H276" s="297">
        <v>7.2999999999999995E-2</v>
      </c>
      <c r="I276" s="664">
        <v>45.67</v>
      </c>
      <c r="J276" s="256">
        <v>0.20499999999999999</v>
      </c>
      <c r="K276" s="398">
        <v>0.193</v>
      </c>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133.51</v>
      </c>
      <c r="H277" s="257">
        <v>238.99600000000001</v>
      </c>
      <c r="I277" s="257">
        <v>133.87</v>
      </c>
      <c r="J277" s="718">
        <v>204.33</v>
      </c>
      <c r="K277" s="377">
        <v>363.98</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107.86</v>
      </c>
      <c r="H278" s="257">
        <v>0.40799999999999997</v>
      </c>
      <c r="I278" s="258">
        <v>104.96</v>
      </c>
      <c r="J278" s="718">
        <v>0.05</v>
      </c>
      <c r="K278" s="377">
        <v>1.5389999999999999</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201.92</v>
      </c>
      <c r="H279" s="257">
        <v>0.13300000000000001</v>
      </c>
      <c r="I279" s="257">
        <v>199.9</v>
      </c>
      <c r="J279" s="718">
        <v>0.03</v>
      </c>
      <c r="K279" s="377">
        <v>0.19700000000000001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220.01</v>
      </c>
      <c r="H280" s="257">
        <v>0.152</v>
      </c>
      <c r="I280" s="258">
        <v>219.78</v>
      </c>
      <c r="J280" s="719">
        <v>0.14000000000000001</v>
      </c>
      <c r="K280" s="377">
        <v>0.373</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192.71</v>
      </c>
      <c r="H281" s="257">
        <v>0.24</v>
      </c>
      <c r="I281" s="258">
        <v>190.55</v>
      </c>
      <c r="J281" s="718">
        <v>0.05</v>
      </c>
      <c r="K281" s="377">
        <v>0.68600000000000005</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168.72</v>
      </c>
      <c r="H282" s="257">
        <v>6.6000000000000003E-2</v>
      </c>
      <c r="I282" s="258">
        <v>166</v>
      </c>
      <c r="J282" s="718" t="s">
        <v>38</v>
      </c>
      <c r="K282" s="377">
        <v>0</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221.74</v>
      </c>
      <c r="H283" s="256">
        <v>0.14599999999999999</v>
      </c>
      <c r="I283" s="368">
        <v>223.72</v>
      </c>
      <c r="J283" s="720">
        <v>0.37</v>
      </c>
      <c r="K283" s="377">
        <v>0.61899999999999999</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244.91</v>
      </c>
      <c r="H284" s="257">
        <v>0.746</v>
      </c>
      <c r="I284" s="258">
        <v>242.73</v>
      </c>
      <c r="J284" s="719">
        <v>0.33</v>
      </c>
      <c r="K284" s="377">
        <v>1.6759999999999999</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147.5</v>
      </c>
      <c r="H285" s="257">
        <v>1.827</v>
      </c>
      <c r="I285" s="257">
        <v>144.28</v>
      </c>
      <c r="J285" s="719">
        <v>0.51</v>
      </c>
      <c r="K285" s="377">
        <v>1.1419999999999999</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204.17</v>
      </c>
      <c r="H286" s="258">
        <v>2.8180000000000001</v>
      </c>
      <c r="I286" s="257">
        <v>199.79</v>
      </c>
      <c r="J286" s="718">
        <v>0.84</v>
      </c>
      <c r="K286" s="377">
        <v>3.0640000000000001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322.70999999999998</v>
      </c>
      <c r="H287" s="258">
        <v>0.38900000000000001</v>
      </c>
      <c r="I287" s="258">
        <v>318.39999999999998</v>
      </c>
      <c r="J287" s="719">
        <v>0.11</v>
      </c>
      <c r="K287" s="377">
        <v>0.5</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126.41</v>
      </c>
      <c r="H288" s="257">
        <v>0.35399999999999998</v>
      </c>
      <c r="I288" s="258">
        <v>126.68</v>
      </c>
      <c r="J288" s="718">
        <v>0.39</v>
      </c>
      <c r="K288" s="377">
        <v>0.68300000000000005</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280.01</v>
      </c>
      <c r="H289" s="257">
        <v>0.20599999999999999</v>
      </c>
      <c r="I289" s="257">
        <v>278.32</v>
      </c>
      <c r="J289" s="718">
        <v>0.1</v>
      </c>
      <c r="K289" s="377">
        <v>0.46100000000000002</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97.09</v>
      </c>
      <c r="H290" s="257">
        <v>1.6020000000000001</v>
      </c>
      <c r="I290" s="258">
        <v>97.13</v>
      </c>
      <c r="J290" s="719">
        <v>1.63</v>
      </c>
      <c r="K290" s="377">
        <v>2.911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188.31</v>
      </c>
      <c r="H291" s="257">
        <v>3.4000000000000002E-2</v>
      </c>
      <c r="I291" s="258">
        <v>189.09</v>
      </c>
      <c r="J291" s="719">
        <v>0.06</v>
      </c>
      <c r="K291" s="377">
        <v>7.8E-2</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170.5</v>
      </c>
      <c r="H292" s="297">
        <v>0.08</v>
      </c>
      <c r="I292" s="258">
        <v>167.99</v>
      </c>
      <c r="J292" s="719">
        <v>0.02</v>
      </c>
      <c r="K292" s="377">
        <v>7.6999999999999999E-2</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139.22999999999999</v>
      </c>
      <c r="H293" s="257">
        <v>6.1920000000000002</v>
      </c>
      <c r="I293" s="257">
        <v>139.18</v>
      </c>
      <c r="J293" s="721">
        <v>6.06</v>
      </c>
      <c r="K293" s="377">
        <v>8.4670000000000005</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237.73</v>
      </c>
      <c r="H294" s="297">
        <v>1.72</v>
      </c>
      <c r="I294" s="656">
        <v>238.18</v>
      </c>
      <c r="J294" s="722">
        <v>1.96</v>
      </c>
      <c r="K294" s="377">
        <v>2.4700000000000002</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118.14</v>
      </c>
      <c r="H295" s="257">
        <v>1.847</v>
      </c>
      <c r="I295" s="257">
        <v>118.58</v>
      </c>
      <c r="J295" s="718">
        <v>2.58</v>
      </c>
      <c r="K295" s="377">
        <v>3.7930000000000001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109.91</v>
      </c>
      <c r="H296" s="257">
        <v>1.6679999999999999</v>
      </c>
      <c r="I296" s="257">
        <v>109.34</v>
      </c>
      <c r="J296" s="718">
        <v>1.19</v>
      </c>
      <c r="K296" s="377">
        <v>2.7650000000000001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62.87</v>
      </c>
      <c r="H297" s="297">
        <v>17.8</v>
      </c>
      <c r="I297" s="257">
        <v>61.18</v>
      </c>
      <c r="J297" s="721">
        <v>14.87</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180.94</v>
      </c>
      <c r="H298" s="297">
        <v>346.49</v>
      </c>
      <c r="I298" s="257">
        <v>166.68</v>
      </c>
      <c r="J298" s="714">
        <v>214.41</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229.78</v>
      </c>
      <c r="H299" s="297">
        <v>9.4689999999999994</v>
      </c>
      <c r="I299" s="257">
        <v>230.5</v>
      </c>
      <c r="J299" s="721">
        <v>13.798999999999999</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148.66</v>
      </c>
      <c r="H300" s="333">
        <v>10.27</v>
      </c>
      <c r="I300" s="316">
        <v>148.69999999999999</v>
      </c>
      <c r="J300" s="716">
        <v>10.31</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38.159999999999997</v>
      </c>
      <c r="J301" s="718">
        <v>0.38400000000000001</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1179.0529999999999</v>
      </c>
      <c r="I303" s="319"/>
      <c r="J303" s="281">
        <f>SUM(J262:J302)</f>
        <v>1094.2650000000001</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0.92808805032513397</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0.65001620242786196</v>
      </c>
      <c r="I305" s="326"/>
      <c r="J305" s="267">
        <f>+J303/F303</f>
        <v>0.60327226999102201</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11</v>
      </c>
      <c r="G307" s="566" t="s">
        <v>261</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63" t="s">
        <v>20</v>
      </c>
      <c r="F308" s="864"/>
      <c r="G308" s="468" t="s">
        <v>94</v>
      </c>
      <c r="H308" s="469"/>
      <c r="I308" s="863" t="s">
        <v>22</v>
      </c>
      <c r="J308" s="864"/>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53.24</v>
      </c>
      <c r="H312" s="447">
        <v>18.036000000000001</v>
      </c>
      <c r="I312" s="670">
        <v>52.98</v>
      </c>
      <c r="J312" s="707">
        <v>16.902999999999999</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338.77</v>
      </c>
      <c r="H313" s="297">
        <v>7.157</v>
      </c>
      <c r="I313" s="257">
        <v>339.51</v>
      </c>
      <c r="J313" s="708">
        <v>7.77</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73.650000000000006</v>
      </c>
      <c r="H314" s="297">
        <v>27.367000000000001</v>
      </c>
      <c r="I314" s="257">
        <v>72.38</v>
      </c>
      <c r="J314" s="708">
        <v>21.527999999999999</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461.3</v>
      </c>
      <c r="H315" s="329">
        <v>19.064</v>
      </c>
      <c r="I315" s="315">
        <v>460.98</v>
      </c>
      <c r="J315" s="709">
        <v>15.398</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205.01</v>
      </c>
      <c r="H316" s="258">
        <v>7.2240000000000002</v>
      </c>
      <c r="I316" s="664">
        <v>206.07</v>
      </c>
      <c r="J316" s="708">
        <v>8.3949999999999996</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317.39999999999998</v>
      </c>
      <c r="H317" s="258">
        <v>3.9660000000000002</v>
      </c>
      <c r="I317" s="664">
        <v>315.60000000000002</v>
      </c>
      <c r="J317" s="708">
        <v>3.1829999999999998</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85.92</v>
      </c>
      <c r="H318" s="257">
        <v>498.12799999999999</v>
      </c>
      <c r="I318" s="664">
        <v>86.85</v>
      </c>
      <c r="J318" s="708">
        <v>537.71400000000006</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117.69</v>
      </c>
      <c r="H319" s="297">
        <v>0.65600000000000003</v>
      </c>
      <c r="I319" s="331">
        <v>118.12</v>
      </c>
      <c r="J319" s="708">
        <v>0.879</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118.09</v>
      </c>
      <c r="H320" s="297">
        <v>1.032</v>
      </c>
      <c r="I320" s="671">
        <v>118.83</v>
      </c>
      <c r="J320" s="710">
        <v>0.95899999999999996</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44</v>
      </c>
      <c r="H321" s="257">
        <v>2.6240000000000001</v>
      </c>
      <c r="I321" s="664">
        <v>46.14</v>
      </c>
      <c r="J321" s="708">
        <v>3.8639999999999999</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49.09</v>
      </c>
      <c r="H322" s="257">
        <v>1.65</v>
      </c>
      <c r="I322" s="668">
        <v>50.5</v>
      </c>
      <c r="J322" s="708">
        <v>2.1259999999999999</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78.02</v>
      </c>
      <c r="H323" s="620">
        <v>0.61</v>
      </c>
      <c r="I323" s="664">
        <v>75.87</v>
      </c>
      <c r="J323" s="708">
        <v>0.59699999999999998</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81.38</v>
      </c>
      <c r="H324" s="297">
        <v>0.22700000000000001</v>
      </c>
      <c r="I324" s="664">
        <v>80.17</v>
      </c>
      <c r="J324" s="708">
        <v>0.01</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69.19</v>
      </c>
      <c r="H325" s="257">
        <v>0.14599999999999999</v>
      </c>
      <c r="I325" s="664">
        <v>62.5</v>
      </c>
      <c r="J325" s="708">
        <v>0.10100000000000001</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45.65</v>
      </c>
      <c r="H326" s="297">
        <v>7.2999999999999995E-2</v>
      </c>
      <c r="I326" s="664">
        <v>45.68</v>
      </c>
      <c r="J326" s="708">
        <v>0.20599999999999999</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133.51</v>
      </c>
      <c r="H327" s="257">
        <v>238.99600000000001</v>
      </c>
      <c r="I327" s="257">
        <v>133.9</v>
      </c>
      <c r="J327" s="711">
        <v>255.74</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107.86</v>
      </c>
      <c r="H328" s="257">
        <v>0.40799999999999997</v>
      </c>
      <c r="I328" s="258">
        <v>104.97</v>
      </c>
      <c r="J328" s="711">
        <v>4.8000000000000001E-2</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201.92</v>
      </c>
      <c r="H329" s="257">
        <v>0.13300000000000001</v>
      </c>
      <c r="I329" s="257">
        <v>199.9</v>
      </c>
      <c r="J329" s="711">
        <v>2.5999999999999999E-2</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220.01</v>
      </c>
      <c r="H330" s="257">
        <v>0.152</v>
      </c>
      <c r="I330" s="258">
        <v>219.78</v>
      </c>
      <c r="J330" s="712">
        <v>0.14000000000000001</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192.71</v>
      </c>
      <c r="H331" s="257">
        <v>0.24</v>
      </c>
      <c r="I331" s="258">
        <v>190.59</v>
      </c>
      <c r="J331" s="711">
        <v>5.7000000000000002E-2</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168.72</v>
      </c>
      <c r="H332" s="257">
        <v>6.6000000000000003E-2</v>
      </c>
      <c r="I332" s="258">
        <v>166</v>
      </c>
      <c r="J332" s="711">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221.74</v>
      </c>
      <c r="H333" s="256">
        <v>0.14599999999999999</v>
      </c>
      <c r="I333" s="368">
        <v>223.73</v>
      </c>
      <c r="J333" s="713">
        <v>0.26700000000000002</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244.91</v>
      </c>
      <c r="H334" s="257">
        <v>0.746</v>
      </c>
      <c r="I334" s="258">
        <v>242.73</v>
      </c>
      <c r="J334" s="712">
        <v>0.33400000000000002</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147.5</v>
      </c>
      <c r="H335" s="257">
        <v>1.827</v>
      </c>
      <c r="I335" s="257">
        <v>144.28</v>
      </c>
      <c r="J335" s="712">
        <v>0.50700000000000001</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204.17</v>
      </c>
      <c r="H336" s="258">
        <v>2.8180000000000001</v>
      </c>
      <c r="I336" s="257">
        <v>199.83</v>
      </c>
      <c r="J336" s="711">
        <v>0.58899999999999997</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322.70999999999998</v>
      </c>
      <c r="H337" s="258">
        <v>0.38900000000000001</v>
      </c>
      <c r="I337" s="258">
        <v>318.60000000000002</v>
      </c>
      <c r="J337" s="712">
        <v>0.114</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126.41</v>
      </c>
      <c r="H338" s="257">
        <v>0.35399999999999998</v>
      </c>
      <c r="I338" s="258">
        <v>126.68</v>
      </c>
      <c r="J338" s="711">
        <v>0.38600000000000001</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280.01</v>
      </c>
      <c r="H339" s="257">
        <v>0.20599999999999999</v>
      </c>
      <c r="I339" s="257">
        <v>278.32</v>
      </c>
      <c r="J339" s="711">
        <v>9.6000000000000002E-2</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97.09</v>
      </c>
      <c r="H340" s="257">
        <v>1.6020000000000001</v>
      </c>
      <c r="I340" s="257">
        <v>97.14</v>
      </c>
      <c r="J340" s="711">
        <v>1.633</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188.31</v>
      </c>
      <c r="H341" s="257">
        <v>3.4000000000000002E-2</v>
      </c>
      <c r="I341" s="258">
        <v>189.09</v>
      </c>
      <c r="J341" s="712">
        <v>6.4000000000000001E-2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170.5</v>
      </c>
      <c r="H342" s="297">
        <v>0.08</v>
      </c>
      <c r="I342" s="258">
        <v>167.96</v>
      </c>
      <c r="J342" s="712">
        <v>1.9E-2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139.22999999999999</v>
      </c>
      <c r="H343" s="257">
        <v>6.1920000000000002</v>
      </c>
      <c r="I343" s="257">
        <v>139.19</v>
      </c>
      <c r="J343" s="714">
        <v>6.0839999999999996</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237.73</v>
      </c>
      <c r="H344" s="297">
        <v>1.72</v>
      </c>
      <c r="I344" s="257">
        <v>238.19</v>
      </c>
      <c r="J344" s="714">
        <v>1.966</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118.14</v>
      </c>
      <c r="H345" s="257">
        <v>1.847</v>
      </c>
      <c r="I345" s="257">
        <v>118.58</v>
      </c>
      <c r="J345" s="711">
        <v>2.5790000000000002</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109.91</v>
      </c>
      <c r="H346" s="257">
        <v>1.6679999999999999</v>
      </c>
      <c r="I346" s="257">
        <v>109.37</v>
      </c>
      <c r="J346" s="711">
        <v>1.23</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62.87</v>
      </c>
      <c r="H347" s="297">
        <v>17.8</v>
      </c>
      <c r="I347" s="257">
        <v>61.16</v>
      </c>
      <c r="J347" s="714">
        <v>14.84</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180.94</v>
      </c>
      <c r="H348" s="297">
        <v>346.49</v>
      </c>
      <c r="I348" s="257">
        <v>166.81</v>
      </c>
      <c r="J348" s="714">
        <v>215.55</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229.77</v>
      </c>
      <c r="H349" s="297">
        <v>9.4169999999999998</v>
      </c>
      <c r="I349" s="257">
        <v>230.44</v>
      </c>
      <c r="J349" s="715">
        <v>13.404999999999999</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148.66</v>
      </c>
      <c r="H350" s="333">
        <v>10.27</v>
      </c>
      <c r="I350" s="316">
        <v>148.74</v>
      </c>
      <c r="J350" s="716">
        <v>10.35</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38.24</v>
      </c>
      <c r="J351" s="717">
        <v>0.39200000000000002</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1179.0009999999997</v>
      </c>
      <c r="I353" s="319"/>
      <c r="J353" s="281">
        <f>SUM(J312:J352)</f>
        <v>1146.8019999999999</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0.9726895905940709</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0.64998753463894465</v>
      </c>
      <c r="I355" s="326"/>
      <c r="J355" s="267">
        <f>+J353/F353</f>
        <v>0.63223610895920457</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-3.2281</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8:M14 M26:M47 M49:M51 M53:M54 M56:M61 N63:N78 M103:M106 M109:M115 M127:M148 M150 M153:M162 M164:M198 M200:M211 M303:M311 M353:M456">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7"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6" t="s">
        <v>156</v>
      </c>
      <c r="C2" s="876"/>
      <c r="D2" s="876"/>
      <c r="E2" s="876"/>
      <c r="F2" s="876"/>
      <c r="G2" s="876"/>
      <c r="H2" s="876"/>
      <c r="I2" s="876"/>
      <c r="J2" s="876"/>
      <c r="K2" s="170"/>
    </row>
    <row r="3" spans="2:12" x14ac:dyDescent="0.2">
      <c r="B3" s="876" t="s">
        <v>253</v>
      </c>
      <c r="C3" s="876"/>
      <c r="D3" s="876"/>
      <c r="E3" s="876"/>
      <c r="F3" s="876"/>
      <c r="G3" s="876"/>
      <c r="H3" s="876"/>
      <c r="I3" s="876"/>
      <c r="J3" s="876"/>
      <c r="K3" s="170"/>
    </row>
    <row r="4" spans="2:12" x14ac:dyDescent="0.2">
      <c r="B4" s="877" t="str">
        <f>+UTAMA!B4</f>
        <v xml:space="preserve">MINGGU KE II JULI ( 11 JULI S/D 17 JULI 2023 ) dalam Juta m3 </v>
      </c>
      <c r="C4" s="877"/>
      <c r="D4" s="877"/>
      <c r="E4" s="877"/>
      <c r="F4" s="877"/>
      <c r="G4" s="877"/>
      <c r="H4" s="877"/>
      <c r="I4" s="877"/>
      <c r="J4" s="877"/>
      <c r="K4" s="171"/>
    </row>
    <row r="5" spans="2:12" ht="13.5" thickBot="1" x14ac:dyDescent="0.25">
      <c r="B5" s="169"/>
      <c r="C5" s="169"/>
      <c r="D5" s="169"/>
      <c r="E5" s="169"/>
      <c r="F5" s="169"/>
      <c r="G5" s="169"/>
      <c r="H5" s="169"/>
      <c r="I5" s="169"/>
      <c r="J5" s="169"/>
      <c r="K5" s="169"/>
    </row>
    <row r="6" spans="2:12" ht="14.25" x14ac:dyDescent="0.2">
      <c r="B6" s="882" t="s">
        <v>18</v>
      </c>
      <c r="C6" s="880" t="s">
        <v>271</v>
      </c>
      <c r="D6" s="878" t="s">
        <v>92</v>
      </c>
      <c r="E6" s="205" t="s">
        <v>25</v>
      </c>
      <c r="F6" s="886" t="s">
        <v>93</v>
      </c>
      <c r="G6" s="887"/>
      <c r="H6" s="884" t="s">
        <v>157</v>
      </c>
      <c r="I6" s="885"/>
      <c r="J6" s="570" t="s">
        <v>69</v>
      </c>
      <c r="K6" s="203" t="s">
        <v>125</v>
      </c>
    </row>
    <row r="7" spans="2:12" x14ac:dyDescent="0.2">
      <c r="B7" s="883"/>
      <c r="C7" s="881"/>
      <c r="D7" s="879"/>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53.24</v>
      </c>
      <c r="G9" s="579">
        <f>+UTAMA!I11</f>
        <v>52.744999999999997</v>
      </c>
      <c r="H9" s="580">
        <f>+UTAMA!H11</f>
        <v>18.036000000000001</v>
      </c>
      <c r="I9" s="580">
        <f>+UTAMA!J11</f>
        <v>16.007999999999999</v>
      </c>
      <c r="J9" s="175">
        <f>IFERROR(+I9/H9*100%*100,0)</f>
        <v>88.755821689953422</v>
      </c>
      <c r="K9" s="176"/>
    </row>
    <row r="10" spans="2:12" ht="15" customHeight="1" x14ac:dyDescent="0.2">
      <c r="B10" s="574">
        <f t="shared" ref="B10:B16" si="0">+B9+1</f>
        <v>2</v>
      </c>
      <c r="C10" s="576" t="s">
        <v>30</v>
      </c>
      <c r="D10" s="577">
        <v>17481</v>
      </c>
      <c r="E10" s="578">
        <f>UTAMA!F13</f>
        <v>45.13</v>
      </c>
      <c r="F10" s="578">
        <f>+UTAMA!G13</f>
        <v>73.650000000000006</v>
      </c>
      <c r="G10" s="581">
        <f>+UTAMA!I13</f>
        <v>71.81</v>
      </c>
      <c r="H10" s="582">
        <f>+UTAMA!H13</f>
        <v>27.367000000000001</v>
      </c>
      <c r="I10" s="583">
        <f>+UTAMA!J13</f>
        <v>19.097000000000001</v>
      </c>
      <c r="J10" s="175">
        <f>IFERROR(+I10/H10*100%*100,0)</f>
        <v>69.78112325063033</v>
      </c>
      <c r="K10" s="176"/>
    </row>
    <row r="11" spans="2:12" ht="15" customHeight="1" x14ac:dyDescent="0.2">
      <c r="B11" s="574">
        <f t="shared" si="0"/>
        <v>3</v>
      </c>
      <c r="C11" s="576" t="s">
        <v>31</v>
      </c>
      <c r="D11" s="577">
        <v>19972</v>
      </c>
      <c r="E11" s="578">
        <f>UTAMA!F14</f>
        <v>49.9</v>
      </c>
      <c r="F11" s="578">
        <f>+UTAMA!G14</f>
        <v>461.3</v>
      </c>
      <c r="G11" s="581">
        <f>+UTAMA!I14</f>
        <v>460.99</v>
      </c>
      <c r="H11" s="582">
        <f>+UTAMA!H14</f>
        <v>19.064</v>
      </c>
      <c r="I11" s="583">
        <f>+UTAMA!J14</f>
        <v>15.505000000000001</v>
      </c>
      <c r="J11" s="175">
        <f t="shared" ref="J11:J17" si="1">IFERROR(+I11/H11*100%*100,0)</f>
        <v>81.331305077633246</v>
      </c>
      <c r="K11" s="176"/>
      <c r="L11" s="397"/>
    </row>
    <row r="12" spans="2:12" ht="15" customHeight="1" x14ac:dyDescent="0.2">
      <c r="B12" s="574">
        <v>1</v>
      </c>
      <c r="C12" s="576" t="s">
        <v>34</v>
      </c>
      <c r="D12" s="577">
        <v>59544</v>
      </c>
      <c r="E12" s="578">
        <v>689.09</v>
      </c>
      <c r="F12" s="578">
        <f>+UTAMA!G17</f>
        <v>85.92</v>
      </c>
      <c r="G12" s="578">
        <f>+UTAMA!I17</f>
        <v>86.74</v>
      </c>
      <c r="H12" s="582">
        <f>+UTAMA!H17</f>
        <v>498.12799999999999</v>
      </c>
      <c r="I12" s="582">
        <f>UTAMA!J17</f>
        <v>533.06100000000004</v>
      </c>
      <c r="J12" s="175">
        <f>IFERROR(+I12/H12*100%*100,0)</f>
        <v>107.01285613336333</v>
      </c>
      <c r="K12" s="177"/>
    </row>
    <row r="13" spans="2:12" ht="15" customHeight="1" x14ac:dyDescent="0.2">
      <c r="B13" s="574">
        <f t="shared" si="0"/>
        <v>2</v>
      </c>
      <c r="C13" s="576" t="s">
        <v>44</v>
      </c>
      <c r="D13" s="577">
        <v>28109</v>
      </c>
      <c r="E13" s="678">
        <f>UTAMA!F26</f>
        <v>398.69</v>
      </c>
      <c r="F13" s="578">
        <f>+UTAMA!G26</f>
        <v>132.4</v>
      </c>
      <c r="G13" s="581">
        <f>+UTAMA!I26</f>
        <v>133.65</v>
      </c>
      <c r="H13" s="580">
        <f>+UTAMA!H26</f>
        <v>191.66499999999999</v>
      </c>
      <c r="I13" s="580">
        <f>+UTAMA!J26</f>
        <v>244.17</v>
      </c>
      <c r="J13" s="175">
        <f t="shared" si="1"/>
        <v>127.39415125348916</v>
      </c>
      <c r="K13" s="177"/>
    </row>
    <row r="14" spans="2:12" ht="15" customHeight="1" x14ac:dyDescent="0.2">
      <c r="B14" s="574">
        <f t="shared" si="0"/>
        <v>3</v>
      </c>
      <c r="C14" s="576" t="s">
        <v>64</v>
      </c>
      <c r="D14" s="577">
        <v>6485</v>
      </c>
      <c r="E14" s="578">
        <f>UTAMA!F46</f>
        <v>38.036000000000001</v>
      </c>
      <c r="F14" s="578">
        <f>+UTAMA!G46</f>
        <v>62.87</v>
      </c>
      <c r="G14" s="581">
        <f>+UTAMA!I46</f>
        <v>61.2</v>
      </c>
      <c r="H14" s="582">
        <f>+UTAMA!H46</f>
        <v>17.5</v>
      </c>
      <c r="I14" s="583">
        <f>+UTAMA!J46</f>
        <v>14.9</v>
      </c>
      <c r="J14" s="175">
        <f t="shared" si="1"/>
        <v>85.142857142857139</v>
      </c>
      <c r="K14" s="177"/>
    </row>
    <row r="15" spans="2:12" ht="15" customHeight="1" x14ac:dyDescent="0.2">
      <c r="B15" s="574">
        <f t="shared" si="0"/>
        <v>4</v>
      </c>
      <c r="C15" s="576" t="s">
        <v>65</v>
      </c>
      <c r="D15" s="577">
        <v>31109</v>
      </c>
      <c r="E15" s="578">
        <f>UTAMA!F47</f>
        <v>388.72199999999998</v>
      </c>
      <c r="F15" s="578">
        <f>+UTAMA!G47</f>
        <v>180.7</v>
      </c>
      <c r="G15" s="581">
        <f>+UTAMA!I47</f>
        <v>166.09</v>
      </c>
      <c r="H15" s="582">
        <f>+UTAMA!H47</f>
        <v>343.99</v>
      </c>
      <c r="I15" s="583">
        <f>+UTAMA!J47</f>
        <v>209.28</v>
      </c>
      <c r="J15" s="175">
        <f t="shared" si="1"/>
        <v>60.838977877263879</v>
      </c>
      <c r="K15" s="177"/>
    </row>
    <row r="16" spans="2:12" ht="15" customHeight="1" x14ac:dyDescent="0.2">
      <c r="B16" s="574">
        <f t="shared" si="0"/>
        <v>5</v>
      </c>
      <c r="C16" s="576" t="s">
        <v>66</v>
      </c>
      <c r="D16" s="577">
        <v>8400</v>
      </c>
      <c r="E16" s="578">
        <f>UTAMA!F48</f>
        <v>23.24</v>
      </c>
      <c r="F16" s="578">
        <f>+UTAMA!G48</f>
        <v>229.82</v>
      </c>
      <c r="G16" s="581">
        <f>+UTAMA!I48</f>
        <v>230.38</v>
      </c>
      <c r="H16" s="582">
        <f>+UTAMA!H48</f>
        <v>9.6890000000000001</v>
      </c>
      <c r="I16" s="583">
        <f>+UTAMA!J48</f>
        <v>13.018000000000001</v>
      </c>
      <c r="J16" s="175">
        <f t="shared" si="1"/>
        <v>134.35855093404894</v>
      </c>
      <c r="K16" s="177"/>
      <c r="L16" s="397"/>
    </row>
    <row r="17" spans="2:11" ht="15" customHeight="1" x14ac:dyDescent="0.2">
      <c r="B17" s="574">
        <v>9</v>
      </c>
      <c r="C17" s="576" t="s">
        <v>218</v>
      </c>
      <c r="D17" s="577">
        <v>0</v>
      </c>
      <c r="E17" s="426">
        <f>UTAMA!F49</f>
        <v>17.670000000000002</v>
      </c>
      <c r="F17" s="578">
        <f>+UTAMA!G49</f>
        <v>147.9</v>
      </c>
      <c r="G17" s="581">
        <f>+UTAMA!I49</f>
        <v>149.07</v>
      </c>
      <c r="H17" s="582">
        <f>+UTAMA!H49</f>
        <v>9.52</v>
      </c>
      <c r="I17" s="583">
        <f>+UTAMA!J49</f>
        <v>10.68</v>
      </c>
      <c r="J17" s="175">
        <f t="shared" si="1"/>
        <v>112.18487394957984</v>
      </c>
      <c r="K17" s="177"/>
    </row>
    <row r="18" spans="2:11" ht="15" customHeight="1" thickBot="1" x14ac:dyDescent="0.25">
      <c r="B18" s="584"/>
      <c r="C18" s="585" t="s">
        <v>89</v>
      </c>
      <c r="D18" s="586">
        <f>SUM(D9:D16)</f>
        <v>206262</v>
      </c>
      <c r="E18" s="587">
        <f>SUM(E9:E17)</f>
        <v>1681.6225980000002</v>
      </c>
      <c r="F18" s="587"/>
      <c r="G18" s="586"/>
      <c r="H18" s="588">
        <f>SUM(H9:H17)</f>
        <v>1134.9590000000001</v>
      </c>
      <c r="I18" s="588">
        <f>SUM(I9:I17)</f>
        <v>1075.7190000000001</v>
      </c>
      <c r="J18" s="589">
        <f>I18/H18*100</f>
        <v>94.780428191679164</v>
      </c>
      <c r="K18" s="424"/>
    </row>
    <row r="19" spans="2:11" ht="15" customHeight="1" thickBot="1" x14ac:dyDescent="0.25">
      <c r="B19" s="590"/>
      <c r="C19" s="591" t="s">
        <v>69</v>
      </c>
      <c r="D19" s="591"/>
      <c r="E19" s="592"/>
      <c r="F19" s="593"/>
      <c r="G19" s="594"/>
      <c r="H19" s="595" t="s">
        <v>95</v>
      </c>
      <c r="I19" s="596">
        <f>+I18/H18*100%</f>
        <v>0.94780428191679167</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4</v>
      </c>
      <c r="K22" s="171"/>
    </row>
    <row r="23" spans="2:11" ht="15" customHeight="1" x14ac:dyDescent="0.2">
      <c r="B23" s="597"/>
      <c r="C23" s="597" t="s">
        <v>100</v>
      </c>
      <c r="D23" s="599" t="s">
        <v>98</v>
      </c>
      <c r="E23" s="599"/>
      <c r="F23" s="597" t="s">
        <v>101</v>
      </c>
      <c r="G23" s="597"/>
      <c r="H23" s="597"/>
      <c r="I23" s="170" t="s">
        <v>177</v>
      </c>
      <c r="J23" s="601">
        <f>COUNTIFS(J9:J17,"&gt;=85",J9:J17,"&lt;=100")</f>
        <v>2</v>
      </c>
      <c r="K23" s="171"/>
    </row>
    <row r="24" spans="2:11" ht="15" customHeight="1" x14ac:dyDescent="0.2">
      <c r="B24" s="597"/>
      <c r="C24" s="597" t="s">
        <v>102</v>
      </c>
      <c r="D24" s="599" t="s">
        <v>98</v>
      </c>
      <c r="E24" s="599"/>
      <c r="F24" s="597" t="s">
        <v>103</v>
      </c>
      <c r="G24" s="597"/>
      <c r="H24" s="597"/>
      <c r="I24" s="170" t="s">
        <v>177</v>
      </c>
      <c r="J24" s="602">
        <f>COUNTIFS(J9:J17,"&gt;0",J9:J17,"&lt;85")</f>
        <v>3</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6" t="s">
        <v>89</v>
      </c>
      <c r="H26" s="876"/>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abSelected="1" zoomScale="90" zoomScaleNormal="90" workbookViewId="0">
      <selection activeCell="H30" sqref="H30"/>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888" t="s">
        <v>158</v>
      </c>
      <c r="C2" s="888"/>
      <c r="D2" s="888"/>
      <c r="E2" s="888"/>
      <c r="F2" s="888"/>
      <c r="G2" s="888"/>
      <c r="H2" s="888"/>
      <c r="I2" s="888"/>
      <c r="J2" s="888"/>
    </row>
    <row r="3" spans="2:10" ht="15.75" x14ac:dyDescent="0.2">
      <c r="B3" s="888" t="s">
        <v>253</v>
      </c>
      <c r="C3" s="888"/>
      <c r="D3" s="888"/>
      <c r="E3" s="888"/>
      <c r="F3" s="888"/>
      <c r="G3" s="888"/>
      <c r="H3" s="888"/>
      <c r="I3" s="888"/>
      <c r="J3" s="888"/>
    </row>
    <row r="4" spans="2:10" ht="15.75" x14ac:dyDescent="0.2">
      <c r="B4" s="888" t="str">
        <f>+UTAMA!B4</f>
        <v xml:space="preserve">MINGGU KE II JULI ( 11 JULI S/D 17 JULI 2023 ) dalam Juta m3 </v>
      </c>
      <c r="C4" s="888"/>
      <c r="D4" s="888"/>
      <c r="E4" s="888"/>
      <c r="F4" s="888"/>
      <c r="G4" s="888"/>
      <c r="H4" s="888"/>
      <c r="I4" s="888"/>
      <c r="J4" s="888"/>
    </row>
    <row r="5" spans="2:10" ht="13.5" customHeight="1" thickBot="1" x14ac:dyDescent="0.25"/>
    <row r="6" spans="2:10" ht="21" customHeight="1" x14ac:dyDescent="0.2">
      <c r="B6" s="891" t="s">
        <v>18</v>
      </c>
      <c r="C6" s="889" t="s">
        <v>271</v>
      </c>
      <c r="D6" s="251" t="s">
        <v>105</v>
      </c>
      <c r="E6" s="252" t="s">
        <v>25</v>
      </c>
      <c r="F6" s="893" t="s">
        <v>106</v>
      </c>
      <c r="G6" s="894"/>
      <c r="H6" s="895" t="s">
        <v>159</v>
      </c>
      <c r="I6" s="896"/>
      <c r="J6" s="253" t="s">
        <v>69</v>
      </c>
    </row>
    <row r="7" spans="2:10" ht="15.75" x14ac:dyDescent="0.2">
      <c r="B7" s="892"/>
      <c r="C7" s="890"/>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hidden="1" x14ac:dyDescent="0.2">
      <c r="B9" s="612">
        <v>1</v>
      </c>
      <c r="C9" s="615" t="s">
        <v>29</v>
      </c>
      <c r="D9" s="616">
        <v>28310</v>
      </c>
      <c r="E9" s="617">
        <f>UTAMA!F12</f>
        <v>7.77</v>
      </c>
      <c r="F9" s="618">
        <f>+UTAMA!G12</f>
        <v>338.77</v>
      </c>
      <c r="G9" s="619">
        <f>+UTAMA!I12</f>
        <v>339.49</v>
      </c>
      <c r="H9" s="620">
        <f>+UTAMA!H12</f>
        <v>7.157</v>
      </c>
      <c r="I9" s="620">
        <f>+UTAMA!J12</f>
        <v>7.7619999999999996</v>
      </c>
      <c r="J9" s="621">
        <f t="shared" ref="J9:J40" si="0">IFERROR(+I9/H9*100%*100,0)</f>
        <v>108.45326254017044</v>
      </c>
    </row>
    <row r="10" spans="2:10" ht="15.75" hidden="1" x14ac:dyDescent="0.2">
      <c r="B10" s="612">
        <f>1+B9</f>
        <v>2</v>
      </c>
      <c r="C10" s="615" t="s">
        <v>32</v>
      </c>
      <c r="D10" s="616">
        <v>4959</v>
      </c>
      <c r="E10" s="617">
        <f>UTAMA!F15</f>
        <v>9.5030000000000001</v>
      </c>
      <c r="F10" s="618">
        <f>+UTAMA!G15</f>
        <v>205.01</v>
      </c>
      <c r="G10" s="619">
        <f>+UTAMA!I15</f>
        <v>206.07</v>
      </c>
      <c r="H10" s="620">
        <f>+UTAMA!H15</f>
        <v>7.2240000000000002</v>
      </c>
      <c r="I10" s="620">
        <f>UTAMA!J15</f>
        <v>8.3949999999999996</v>
      </c>
      <c r="J10" s="621">
        <f t="shared" si="0"/>
        <v>116.20985603543743</v>
      </c>
    </row>
    <row r="11" spans="2:10" ht="15.75" hidden="1" x14ac:dyDescent="0.2">
      <c r="B11" s="612">
        <f t="shared" ref="B11:B40" si="1">+B10+1</f>
        <v>3</v>
      </c>
      <c r="C11" s="615" t="s">
        <v>33</v>
      </c>
      <c r="D11" s="616">
        <v>6052</v>
      </c>
      <c r="E11" s="617">
        <f>UTAMA!F16</f>
        <v>5.1509999999999998</v>
      </c>
      <c r="F11" s="618">
        <f>+UTAMA!G16</f>
        <v>317.39999999999998</v>
      </c>
      <c r="G11" s="619">
        <f>+UTAMA!I16</f>
        <v>315.2</v>
      </c>
      <c r="H11" s="620">
        <f>+UTAMA!H16</f>
        <v>3.9660000000000002</v>
      </c>
      <c r="I11" s="620">
        <f>UTAMA!J16</f>
        <v>3.0230000000000001</v>
      </c>
      <c r="J11" s="621">
        <f t="shared" si="0"/>
        <v>76.222894604135149</v>
      </c>
    </row>
    <row r="12" spans="2:10" ht="15.75" hidden="1" x14ac:dyDescent="0.2">
      <c r="B12" s="612">
        <f t="shared" si="1"/>
        <v>4</v>
      </c>
      <c r="C12" s="615" t="s">
        <v>35</v>
      </c>
      <c r="D12" s="616">
        <v>923</v>
      </c>
      <c r="E12" s="617">
        <f>UTAMA!F18</f>
        <v>2.0920000000000001</v>
      </c>
      <c r="F12" s="618">
        <f>+UTAMA!G18</f>
        <v>117.69</v>
      </c>
      <c r="G12" s="622">
        <f>+UTAMA!I18</f>
        <v>118.1</v>
      </c>
      <c r="H12" s="620">
        <f>+UTAMA!H18</f>
        <v>0.65600000000000003</v>
      </c>
      <c r="I12" s="623">
        <f>UTAMA!J18</f>
        <v>0.873</v>
      </c>
      <c r="J12" s="621">
        <f t="shared" si="0"/>
        <v>133.07926829268294</v>
      </c>
    </row>
    <row r="13" spans="2:10" ht="15.75" hidden="1" x14ac:dyDescent="0.2">
      <c r="B13" s="612">
        <f t="shared" si="1"/>
        <v>5</v>
      </c>
      <c r="C13" s="615" t="s">
        <v>36</v>
      </c>
      <c r="D13" s="616">
        <v>251</v>
      </c>
      <c r="E13" s="617">
        <f>UTAMA!F19</f>
        <v>2.3530000000000002</v>
      </c>
      <c r="F13" s="618">
        <f>+UTAMA!G19</f>
        <v>118.09</v>
      </c>
      <c r="G13" s="622">
        <f>+UTAMA!I19</f>
        <v>118.8</v>
      </c>
      <c r="H13" s="620">
        <f>+UTAMA!H19</f>
        <v>1.032</v>
      </c>
      <c r="I13" s="623">
        <f>UTAMA!J19</f>
        <v>0.94899999999999995</v>
      </c>
      <c r="J13" s="621">
        <f t="shared" si="0"/>
        <v>91.957364341085267</v>
      </c>
    </row>
    <row r="14" spans="2:10" ht="15.75" hidden="1" x14ac:dyDescent="0.2">
      <c r="B14" s="612">
        <f t="shared" si="1"/>
        <v>6</v>
      </c>
      <c r="C14" s="615" t="s">
        <v>37</v>
      </c>
      <c r="D14" s="616">
        <v>440</v>
      </c>
      <c r="E14" s="617">
        <f>UTAMA!F20</f>
        <v>4.5999999999999996</v>
      </c>
      <c r="F14" s="618">
        <f>+UTAMA!G20</f>
        <v>44</v>
      </c>
      <c r="G14" s="622">
        <f>+UTAMA!I20</f>
        <v>46.14</v>
      </c>
      <c r="H14" s="620">
        <f>+UTAMA!H20</f>
        <v>2.6240000000000001</v>
      </c>
      <c r="I14" s="623">
        <f>UTAMA!J20</f>
        <v>3.8639999999999999</v>
      </c>
      <c r="J14" s="621">
        <f t="shared" si="0"/>
        <v>147.2560975609756</v>
      </c>
    </row>
    <row r="15" spans="2:10" ht="15.75" hidden="1" x14ac:dyDescent="0.2">
      <c r="B15" s="612">
        <f t="shared" si="1"/>
        <v>7</v>
      </c>
      <c r="C15" s="615" t="s">
        <v>39</v>
      </c>
      <c r="D15" s="616">
        <v>775</v>
      </c>
      <c r="E15" s="617">
        <f>UTAMA!F21</f>
        <v>2.4159999999999999</v>
      </c>
      <c r="F15" s="618">
        <f>+UTAMA!G21</f>
        <v>49.09</v>
      </c>
      <c r="G15" s="619">
        <f>+UTAMA!I21</f>
        <v>50.38</v>
      </c>
      <c r="H15" s="620">
        <f>+UTAMA!H21</f>
        <v>1.65</v>
      </c>
      <c r="I15" s="620">
        <f>UTAMA!J21</f>
        <v>2.0760000000000001</v>
      </c>
      <c r="J15" s="621">
        <f t="shared" si="0"/>
        <v>125.81818181818183</v>
      </c>
    </row>
    <row r="16" spans="2:10" ht="15.75" hidden="1" x14ac:dyDescent="0.2">
      <c r="B16" s="612">
        <f t="shared" si="1"/>
        <v>8</v>
      </c>
      <c r="C16" s="615" t="s">
        <v>40</v>
      </c>
      <c r="D16" s="616">
        <v>750</v>
      </c>
      <c r="E16" s="617">
        <f>UTAMA!F22</f>
        <v>1.093</v>
      </c>
      <c r="F16" s="618">
        <f>+UTAMA!G22</f>
        <v>78.02</v>
      </c>
      <c r="G16" s="619">
        <f>+UTAMA!I22</f>
        <v>75.7</v>
      </c>
      <c r="H16" s="620">
        <f>+UTAMA!H22</f>
        <v>0.61</v>
      </c>
      <c r="I16" s="620">
        <f>UTAMA!J22</f>
        <v>0.57399999999999995</v>
      </c>
      <c r="J16" s="621">
        <f t="shared" si="0"/>
        <v>94.098360655737707</v>
      </c>
    </row>
    <row r="17" spans="2:13" ht="15.75" hidden="1" x14ac:dyDescent="0.2">
      <c r="B17" s="612">
        <f t="shared" si="1"/>
        <v>9</v>
      </c>
      <c r="C17" s="615" t="s">
        <v>41</v>
      </c>
      <c r="D17" s="616">
        <v>482</v>
      </c>
      <c r="E17" s="617">
        <v>0.42899999999999999</v>
      </c>
      <c r="F17" s="618">
        <f>+UTAMA!G23</f>
        <v>81.38</v>
      </c>
      <c r="G17" s="619">
        <f>+UTAMA!I23</f>
        <v>80.08</v>
      </c>
      <c r="H17" s="620">
        <f>+UTAMA!H23</f>
        <v>0.22700000000000001</v>
      </c>
      <c r="I17" s="620">
        <f>UTAMA!J23</f>
        <v>7.0000000000000001E-3</v>
      </c>
      <c r="J17" s="621">
        <f t="shared" si="0"/>
        <v>3.0837004405286343</v>
      </c>
    </row>
    <row r="18" spans="2:13" ht="15.75" hidden="1" x14ac:dyDescent="0.2">
      <c r="B18" s="612">
        <f t="shared" si="1"/>
        <v>10</v>
      </c>
      <c r="C18" s="615" t="s">
        <v>42</v>
      </c>
      <c r="D18" s="616">
        <v>366</v>
      </c>
      <c r="E18" s="617">
        <f>UTAMA!F24</f>
        <v>0.25</v>
      </c>
      <c r="F18" s="618">
        <f>+UTAMA!G24</f>
        <v>69.19</v>
      </c>
      <c r="G18" s="622">
        <f>+UTAMA!I24</f>
        <v>62.444000000000003</v>
      </c>
      <c r="H18" s="620">
        <f>+UTAMA!H24</f>
        <v>0.14599999999999999</v>
      </c>
      <c r="I18" s="623">
        <f>UTAMA!J24</f>
        <v>9.6000000000000002E-2</v>
      </c>
      <c r="J18" s="621">
        <f t="shared" si="0"/>
        <v>65.753424657534254</v>
      </c>
    </row>
    <row r="19" spans="2:13" ht="15.75" hidden="1" x14ac:dyDescent="0.2">
      <c r="B19" s="612">
        <f>+B18+1</f>
        <v>11</v>
      </c>
      <c r="C19" s="615" t="s">
        <v>43</v>
      </c>
      <c r="D19" s="616">
        <v>260</v>
      </c>
      <c r="E19" s="617">
        <f>UTAMA!F25</f>
        <v>0.38500000000000001</v>
      </c>
      <c r="F19" s="618">
        <f>+UTAMA!G25</f>
        <v>45.65</v>
      </c>
      <c r="G19" s="622">
        <f>+UTAMA!I25</f>
        <v>45.65</v>
      </c>
      <c r="H19" s="620">
        <f>+UTAMA!H25</f>
        <v>7.2999999999999995E-2</v>
      </c>
      <c r="I19" s="623">
        <f>UTAMA!J25</f>
        <v>0.20200000000000001</v>
      </c>
      <c r="J19" s="621">
        <f t="shared" si="0"/>
        <v>276.71232876712332</v>
      </c>
    </row>
    <row r="20" spans="2:13" ht="15.75" hidden="1" x14ac:dyDescent="0.2">
      <c r="B20" s="612">
        <f>+B19+1</f>
        <v>12</v>
      </c>
      <c r="C20" s="615" t="s">
        <v>45</v>
      </c>
      <c r="D20" s="616">
        <v>340</v>
      </c>
      <c r="E20" s="677">
        <f>UTAMA!F27</f>
        <v>2.3410000000000002</v>
      </c>
      <c r="F20" s="618">
        <f>+UTAMA!G27</f>
        <v>107.04</v>
      </c>
      <c r="G20" s="622">
        <f>+UTAMA!I27</f>
        <v>104.94</v>
      </c>
      <c r="H20" s="620">
        <f>+UTAMA!H27</f>
        <v>0.26</v>
      </c>
      <c r="I20" s="623">
        <f>+UTAMA!J27</f>
        <v>4.5999999999999999E-2</v>
      </c>
      <c r="J20" s="621">
        <f t="shared" si="0"/>
        <v>17.69230769230769</v>
      </c>
      <c r="M20" s="817"/>
    </row>
    <row r="21" spans="2:13" ht="15.75" hidden="1" x14ac:dyDescent="0.2">
      <c r="B21" s="612">
        <f>+B20+1</f>
        <v>13</v>
      </c>
      <c r="C21" s="615" t="s">
        <v>46</v>
      </c>
      <c r="D21" s="616">
        <v>392</v>
      </c>
      <c r="E21" s="677">
        <f>UTAMA!F28</f>
        <v>0.32300000000000001</v>
      </c>
      <c r="F21" s="618">
        <f>+UTAMA!G28</f>
        <v>201.87</v>
      </c>
      <c r="G21" s="622">
        <f>+UTAMA!I28</f>
        <v>199.9</v>
      </c>
      <c r="H21" s="620">
        <f>+UTAMA!H28</f>
        <v>0.13</v>
      </c>
      <c r="I21" s="623">
        <f>+UTAMA!J28</f>
        <v>2.5999999999999999E-2</v>
      </c>
      <c r="J21" s="621">
        <f t="shared" si="0"/>
        <v>20</v>
      </c>
    </row>
    <row r="22" spans="2:13" ht="15.75" hidden="1" x14ac:dyDescent="0.2">
      <c r="B22" s="612">
        <f t="shared" si="1"/>
        <v>14</v>
      </c>
      <c r="C22" s="615" t="s">
        <v>47</v>
      </c>
      <c r="D22" s="616">
        <v>394</v>
      </c>
      <c r="E22" s="677">
        <f>UTAMA!F29</f>
        <v>0.42899999999999999</v>
      </c>
      <c r="F22" s="618">
        <f>+UTAMA!G29</f>
        <v>219.8</v>
      </c>
      <c r="G22" s="622">
        <f>+UTAMA!I29</f>
        <v>219.77</v>
      </c>
      <c r="H22" s="620">
        <f>+UTAMA!H29</f>
        <v>0.14099999999999999</v>
      </c>
      <c r="I22" s="623">
        <f>+UTAMA!J29</f>
        <v>0.14000000000000001</v>
      </c>
      <c r="J22" s="621">
        <f t="shared" si="0"/>
        <v>99.290780141843996</v>
      </c>
    </row>
    <row r="23" spans="2:13" ht="15.75" hidden="1" x14ac:dyDescent="0.2">
      <c r="B23" s="612">
        <f t="shared" si="1"/>
        <v>15</v>
      </c>
      <c r="C23" s="615" t="s">
        <v>48</v>
      </c>
      <c r="D23" s="616">
        <v>707</v>
      </c>
      <c r="E23" s="677">
        <f>UTAMA!F30</f>
        <v>0.77100000000000002</v>
      </c>
      <c r="F23" s="618">
        <f>+UTAMA!G30</f>
        <v>191.74</v>
      </c>
      <c r="G23" s="622">
        <f>+UTAMA!I30</f>
        <v>190.08</v>
      </c>
      <c r="H23" s="620">
        <f>+UTAMA!H30</f>
        <v>0.14199999999999999</v>
      </c>
      <c r="I23" s="623">
        <f>+UTAMA!J30</f>
        <v>3.3000000000000002E-2</v>
      </c>
      <c r="J23" s="621">
        <f t="shared" si="0"/>
        <v>23.239436619718312</v>
      </c>
    </row>
    <row r="24" spans="2:13" ht="15.75" hidden="1" x14ac:dyDescent="0.2">
      <c r="B24" s="612">
        <f>+B23+1</f>
        <v>16</v>
      </c>
      <c r="C24" s="615" t="s">
        <v>49</v>
      </c>
      <c r="D24" s="616">
        <v>92</v>
      </c>
      <c r="E24" s="677">
        <f>UTAMA!F31</f>
        <v>0.22600000000000001</v>
      </c>
      <c r="F24" s="618">
        <f>+UTAMA!G31</f>
        <v>168.57</v>
      </c>
      <c r="G24" s="622">
        <f>+UTAMA!I31</f>
        <v>166</v>
      </c>
      <c r="H24" s="620">
        <f>+UTAMA!H31</f>
        <v>6.0999999999999999E-2</v>
      </c>
      <c r="I24" s="623">
        <f>+UTAMA!J31</f>
        <v>0</v>
      </c>
      <c r="J24" s="816">
        <v>0</v>
      </c>
    </row>
    <row r="25" spans="2:13" ht="15.75" hidden="1" x14ac:dyDescent="0.2">
      <c r="B25" s="612">
        <f t="shared" si="1"/>
        <v>17</v>
      </c>
      <c r="C25" s="615" t="s">
        <v>50</v>
      </c>
      <c r="D25" s="616">
        <v>319</v>
      </c>
      <c r="E25" s="677">
        <f>UTAMA!F32</f>
        <v>0.71399999999999997</v>
      </c>
      <c r="F25" s="618">
        <f>+UTAMA!G32</f>
        <v>221.23</v>
      </c>
      <c r="G25" s="622">
        <f>+UTAMA!I32</f>
        <v>223.68</v>
      </c>
      <c r="H25" s="620">
        <f>+UTAMA!H32</f>
        <v>0.12</v>
      </c>
      <c r="I25" s="623">
        <f>+UTAMA!J32</f>
        <v>0.26300000000000001</v>
      </c>
      <c r="J25" s="621">
        <f t="shared" si="0"/>
        <v>219.16666666666669</v>
      </c>
    </row>
    <row r="26" spans="2:13" ht="15.75" hidden="1" x14ac:dyDescent="0.2">
      <c r="B26" s="612">
        <f t="shared" si="1"/>
        <v>18</v>
      </c>
      <c r="C26" s="615" t="s">
        <v>51</v>
      </c>
      <c r="D26" s="616">
        <v>635</v>
      </c>
      <c r="E26" s="677">
        <f>UTAMA!F33</f>
        <v>1.708</v>
      </c>
      <c r="F26" s="618">
        <f>+UTAMA!G33</f>
        <v>244.21</v>
      </c>
      <c r="G26" s="622">
        <f>+UTAMA!I33</f>
        <v>242.71</v>
      </c>
      <c r="H26" s="620">
        <f>+UTAMA!H33</f>
        <v>0.59899999999999998</v>
      </c>
      <c r="I26" s="623">
        <f>+UTAMA!J33</f>
        <v>0.33200000000000002</v>
      </c>
      <c r="J26" s="621">
        <f t="shared" si="0"/>
        <v>55.425709515859765</v>
      </c>
    </row>
    <row r="27" spans="2:13" ht="15.75" hidden="1" x14ac:dyDescent="0.2">
      <c r="B27" s="612">
        <f t="shared" si="1"/>
        <v>19</v>
      </c>
      <c r="C27" s="615" t="s">
        <v>52</v>
      </c>
      <c r="D27" s="616">
        <v>2000</v>
      </c>
      <c r="E27" s="677">
        <f>UTAMA!F34</f>
        <v>4.3979999999999997</v>
      </c>
      <c r="F27" s="618">
        <f>+UTAMA!G34</f>
        <v>146.88999999999999</v>
      </c>
      <c r="G27" s="619">
        <f>+UTAMA!I34</f>
        <v>144.28</v>
      </c>
      <c r="H27" s="620">
        <f>+UTAMA!H34</f>
        <v>1.542</v>
      </c>
      <c r="I27" s="620">
        <f>+UTAMA!J34</f>
        <v>0.50700000000000001</v>
      </c>
      <c r="J27" s="621">
        <f t="shared" si="0"/>
        <v>32.879377431906612</v>
      </c>
    </row>
    <row r="28" spans="2:13" ht="15.75" hidden="1" x14ac:dyDescent="0.2">
      <c r="B28" s="612">
        <f t="shared" si="1"/>
        <v>20</v>
      </c>
      <c r="C28" s="615" t="s">
        <v>53</v>
      </c>
      <c r="D28" s="616">
        <v>1126</v>
      </c>
      <c r="E28" s="677">
        <f>UTAMA!F35</f>
        <v>3.3109999999999999</v>
      </c>
      <c r="F28" s="618">
        <f>+UTAMA!G35</f>
        <v>203.26</v>
      </c>
      <c r="G28" s="619">
        <f>+UTAMA!I35</f>
        <v>199.51</v>
      </c>
      <c r="H28" s="620">
        <f>+UTAMA!H35</f>
        <v>2.3159999999999998</v>
      </c>
      <c r="I28" s="620">
        <f>+UTAMA!J35</f>
        <v>0.76800000000000002</v>
      </c>
      <c r="J28" s="621">
        <f t="shared" si="0"/>
        <v>33.160621761658035</v>
      </c>
    </row>
    <row r="29" spans="2:13" ht="15.75" x14ac:dyDescent="0.2">
      <c r="B29" s="612">
        <f t="shared" si="1"/>
        <v>21</v>
      </c>
      <c r="C29" s="615" t="s">
        <v>54</v>
      </c>
      <c r="D29" s="616">
        <v>1531</v>
      </c>
      <c r="E29" s="677">
        <f>UTAMA!F36</f>
        <v>0.64100000000000001</v>
      </c>
      <c r="F29" s="618">
        <f>+UTAMA!G36</f>
        <v>320.57</v>
      </c>
      <c r="G29" s="622">
        <f>+UTAMA!I36</f>
        <v>317</v>
      </c>
      <c r="H29" s="620">
        <f>+UTAMA!H36</f>
        <v>0.22800000000000001</v>
      </c>
      <c r="I29" s="623">
        <f>+UTAMA!J36</f>
        <v>5.3999999999999999E-2</v>
      </c>
      <c r="J29" s="621">
        <f t="shared" si="0"/>
        <v>23.684210526315788</v>
      </c>
    </row>
    <row r="30" spans="2:13" ht="15.75" x14ac:dyDescent="0.2">
      <c r="B30" s="612">
        <f t="shared" si="1"/>
        <v>22</v>
      </c>
      <c r="C30" s="615" t="s">
        <v>55</v>
      </c>
      <c r="D30" s="616">
        <v>358</v>
      </c>
      <c r="E30" s="677">
        <f>UTAMA!F37</f>
        <v>0.71</v>
      </c>
      <c r="F30" s="618">
        <f>+UTAMA!G37</f>
        <v>125.71</v>
      </c>
      <c r="G30" s="622">
        <f>+UTAMA!I37</f>
        <v>126.68</v>
      </c>
      <c r="H30" s="620">
        <f>+UTAMA!H37</f>
        <v>0.27200000000000002</v>
      </c>
      <c r="I30" s="623">
        <f>+UTAMA!J37</f>
        <v>0.38600000000000001</v>
      </c>
      <c r="J30" s="621">
        <f t="shared" si="0"/>
        <v>141.91176470588235</v>
      </c>
    </row>
    <row r="31" spans="2:13" ht="15.75" x14ac:dyDescent="0.2">
      <c r="B31" s="612">
        <f t="shared" si="1"/>
        <v>23</v>
      </c>
      <c r="C31" s="615" t="s">
        <v>56</v>
      </c>
      <c r="D31" s="616">
        <v>2488</v>
      </c>
      <c r="E31" s="677">
        <f>UTAMA!F38</f>
        <v>0.48</v>
      </c>
      <c r="F31" s="618">
        <f>+UTAMA!G38</f>
        <v>279.56</v>
      </c>
      <c r="G31" s="619">
        <f>+UTAMA!I38</f>
        <v>278.27</v>
      </c>
      <c r="H31" s="620">
        <f>+UTAMA!H38</f>
        <v>0.17100000000000001</v>
      </c>
      <c r="I31" s="623">
        <f>+UTAMA!J38</f>
        <v>9.2999999999999999E-2</v>
      </c>
      <c r="J31" s="621">
        <f t="shared" si="0"/>
        <v>54.385964912280691</v>
      </c>
    </row>
    <row r="32" spans="2:13" ht="15.75" x14ac:dyDescent="0.2">
      <c r="B32" s="612">
        <f t="shared" si="1"/>
        <v>24</v>
      </c>
      <c r="C32" s="615" t="s">
        <v>57</v>
      </c>
      <c r="D32" s="616">
        <v>426</v>
      </c>
      <c r="E32" s="677">
        <f>UTAMA!F39</f>
        <v>2.8849999999999998</v>
      </c>
      <c r="F32" s="618">
        <f>+UTAMA!G39</f>
        <v>96.43</v>
      </c>
      <c r="G32" s="622">
        <f>+UTAMA!I39</f>
        <v>96.92</v>
      </c>
      <c r="H32" s="620">
        <f>+UTAMA!H39</f>
        <v>1.2589999999999999</v>
      </c>
      <c r="I32" s="623">
        <f>+UTAMA!J39</f>
        <v>1.506</v>
      </c>
      <c r="J32" s="621">
        <f t="shared" si="0"/>
        <v>119.61874503574266</v>
      </c>
    </row>
    <row r="33" spans="2:13" ht="15.75" x14ac:dyDescent="0.2">
      <c r="B33" s="612">
        <f t="shared" si="1"/>
        <v>25</v>
      </c>
      <c r="C33" s="615" t="s">
        <v>58</v>
      </c>
      <c r="D33" s="616">
        <v>295</v>
      </c>
      <c r="E33" s="677">
        <f>UTAMA!F40</f>
        <v>7.9000000000000001E-2</v>
      </c>
      <c r="F33" s="618">
        <f>+UTAMA!G40</f>
        <v>188.06</v>
      </c>
      <c r="G33" s="622">
        <f>+UTAMA!I40</f>
        <v>189.04</v>
      </c>
      <c r="H33" s="620">
        <f>+UTAMA!H40</f>
        <v>2.7E-2</v>
      </c>
      <c r="I33" s="623">
        <f>+UTAMA!J40</f>
        <v>6.2E-2</v>
      </c>
      <c r="J33" s="621">
        <f t="shared" si="0"/>
        <v>229.62962962962962</v>
      </c>
    </row>
    <row r="34" spans="2:13" ht="15.75" x14ac:dyDescent="0.2">
      <c r="B34" s="612">
        <f t="shared" si="1"/>
        <v>26</v>
      </c>
      <c r="C34" s="615" t="s">
        <v>59</v>
      </c>
      <c r="D34" s="616">
        <v>708</v>
      </c>
      <c r="E34" s="677">
        <f>UTAMA!F41</f>
        <v>9.6000000000000002E-2</v>
      </c>
      <c r="F34" s="618">
        <f>+UTAMA!G41</f>
        <v>169.99</v>
      </c>
      <c r="G34" s="622">
        <f>+UTAMA!I41</f>
        <v>167.99</v>
      </c>
      <c r="H34" s="620">
        <f>+UTAMA!H41</f>
        <v>6.8000000000000005E-2</v>
      </c>
      <c r="I34" s="623">
        <f>+UTAMA!J41</f>
        <v>1.9E-2</v>
      </c>
      <c r="J34" s="621">
        <f t="shared" si="0"/>
        <v>27.941176470588232</v>
      </c>
    </row>
    <row r="35" spans="2:13" ht="15.75" x14ac:dyDescent="0.2">
      <c r="B35" s="612">
        <f t="shared" si="1"/>
        <v>27</v>
      </c>
      <c r="C35" s="615" t="s">
        <v>60</v>
      </c>
      <c r="D35" s="616">
        <v>1567</v>
      </c>
      <c r="E35" s="677">
        <f>UTAMA!F42</f>
        <v>9.8740000000000006</v>
      </c>
      <c r="F35" s="618">
        <f>+UTAMA!G42</f>
        <v>138.81</v>
      </c>
      <c r="G35" s="619">
        <f>+UTAMA!I42</f>
        <v>139.15</v>
      </c>
      <c r="H35" s="620">
        <f>+UTAMA!H42</f>
        <v>5.1639999999999997</v>
      </c>
      <c r="I35" s="620">
        <f>+UTAMA!J42</f>
        <v>5.9770000000000003</v>
      </c>
      <c r="J35" s="621">
        <f t="shared" si="0"/>
        <v>115.74360960495741</v>
      </c>
    </row>
    <row r="36" spans="2:13" ht="15.75" x14ac:dyDescent="0.2">
      <c r="B36" s="612">
        <f t="shared" si="1"/>
        <v>28</v>
      </c>
      <c r="C36" s="615" t="s">
        <v>61</v>
      </c>
      <c r="D36" s="616">
        <v>1353</v>
      </c>
      <c r="E36" s="677">
        <f>UTAMA!F43</f>
        <v>2.6720000000000002</v>
      </c>
      <c r="F36" s="618">
        <f>+UTAMA!G43</f>
        <v>237.73</v>
      </c>
      <c r="G36" s="619">
        <f>+UTAMA!I43</f>
        <v>238.01</v>
      </c>
      <c r="H36" s="620">
        <f>+UTAMA!H43</f>
        <v>1.72</v>
      </c>
      <c r="I36" s="620">
        <f>+UTAMA!J43</f>
        <v>1.8660000000000001</v>
      </c>
      <c r="J36" s="621">
        <f t="shared" si="0"/>
        <v>108.48837209302327</v>
      </c>
    </row>
    <row r="37" spans="2:13" ht="15.75" x14ac:dyDescent="0.2">
      <c r="B37" s="612">
        <f t="shared" si="1"/>
        <v>29</v>
      </c>
      <c r="C37" s="615" t="s">
        <v>62</v>
      </c>
      <c r="D37" s="616">
        <v>53</v>
      </c>
      <c r="E37" s="677">
        <f>UTAMA!F44</f>
        <v>4.1539999999999999</v>
      </c>
      <c r="F37" s="618">
        <f>+UTAMA!G44</f>
        <v>118.09</v>
      </c>
      <c r="G37" s="619">
        <f>+UTAMA!I44</f>
        <v>118.59</v>
      </c>
      <c r="H37" s="620">
        <f>+UTAMA!H44</f>
        <v>1.764</v>
      </c>
      <c r="I37" s="620">
        <f>+UTAMA!J44</f>
        <v>2.5960000000000001</v>
      </c>
      <c r="J37" s="621">
        <f t="shared" si="0"/>
        <v>147.16553287981858</v>
      </c>
    </row>
    <row r="38" spans="2:13" ht="15.75" x14ac:dyDescent="0.2">
      <c r="B38" s="612">
        <f t="shared" si="1"/>
        <v>30</v>
      </c>
      <c r="C38" s="615" t="s">
        <v>63</v>
      </c>
      <c r="D38" s="616">
        <v>51</v>
      </c>
      <c r="E38" s="677">
        <f>UTAMA!F45</f>
        <v>2.75</v>
      </c>
      <c r="F38" s="618">
        <f>+UTAMA!G45</f>
        <v>109.7</v>
      </c>
      <c r="G38" s="619">
        <f>+UTAMA!I45</f>
        <v>109.13</v>
      </c>
      <c r="H38" s="620">
        <f>+UTAMA!H45</f>
        <v>1.482</v>
      </c>
      <c r="I38" s="620">
        <f>+UTAMA!J45</f>
        <v>1.0349999999999999</v>
      </c>
      <c r="J38" s="621">
        <f t="shared" si="0"/>
        <v>69.838056680161941</v>
      </c>
    </row>
    <row r="39" spans="2:13" ht="15.75" x14ac:dyDescent="0.2">
      <c r="B39" s="612">
        <f t="shared" si="1"/>
        <v>31</v>
      </c>
      <c r="C39" s="615" t="s">
        <v>213</v>
      </c>
      <c r="D39" s="616">
        <v>0</v>
      </c>
      <c r="E39" s="617">
        <f>UTAMA!F50</f>
        <v>0.47399999999999998</v>
      </c>
      <c r="F39" s="618">
        <f>+UTAMA!G50</f>
        <v>38.549999999999997</v>
      </c>
      <c r="G39" s="619">
        <f>+UTAMA!I50</f>
        <v>38.090000000000003</v>
      </c>
      <c r="H39" s="620">
        <f>+UTAMA!H50</f>
        <v>0.34</v>
      </c>
      <c r="I39" s="620">
        <f>UTAMA!J50</f>
        <v>0.377</v>
      </c>
      <c r="J39" s="621">
        <f t="shared" si="0"/>
        <v>110.88235294117645</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43.970999999999997</v>
      </c>
      <c r="I41" s="630">
        <f>SUM(I9:I40)</f>
        <v>44.660000000000018</v>
      </c>
      <c r="J41" s="631">
        <f>+I41/H41*100%*100</f>
        <v>101.56694184803625</v>
      </c>
    </row>
    <row r="42" spans="2:13" ht="16.5" thickBot="1" x14ac:dyDescent="0.25">
      <c r="B42" s="632" t="s">
        <v>68</v>
      </c>
      <c r="C42" s="633" t="s">
        <v>69</v>
      </c>
      <c r="D42" s="633"/>
      <c r="E42" s="634"/>
      <c r="F42" s="635"/>
      <c r="G42" s="635"/>
      <c r="H42" s="636" t="s">
        <v>95</v>
      </c>
      <c r="I42" s="637">
        <f>+I41/H41*100%</f>
        <v>1.0156694184803625</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14</v>
      </c>
    </row>
    <row r="46" spans="2:13" ht="15" x14ac:dyDescent="0.2">
      <c r="B46" s="639"/>
      <c r="C46" s="641" t="s">
        <v>100</v>
      </c>
      <c r="D46" s="641"/>
      <c r="E46" s="642" t="s">
        <v>98</v>
      </c>
      <c r="F46" s="641" t="s">
        <v>101</v>
      </c>
      <c r="G46" s="641"/>
      <c r="H46" s="641"/>
      <c r="I46" s="643" t="s">
        <v>176</v>
      </c>
      <c r="J46" s="644">
        <f>COUNTIFS(J9:J40,"&gt;=85",J9:J40,"&lt;=100")</f>
        <v>4</v>
      </c>
    </row>
    <row r="47" spans="2:13" ht="15" x14ac:dyDescent="0.2">
      <c r="B47" s="639"/>
      <c r="C47" s="641" t="s">
        <v>102</v>
      </c>
      <c r="D47" s="641"/>
      <c r="E47" s="642" t="s">
        <v>98</v>
      </c>
      <c r="F47" s="641" t="s">
        <v>103</v>
      </c>
      <c r="G47" s="641"/>
      <c r="H47" s="641"/>
      <c r="I47" s="643" t="s">
        <v>176</v>
      </c>
      <c r="J47" s="255">
        <f>COUNTIFS(J9:J40,"&gt;0",J9:J40,"&lt;=85")</f>
        <v>13</v>
      </c>
    </row>
    <row r="48" spans="2:13" ht="15.75" thickBot="1" x14ac:dyDescent="0.25">
      <c r="B48" s="639"/>
      <c r="C48" s="645">
        <v>0</v>
      </c>
      <c r="D48" s="645"/>
      <c r="E48" s="642" t="s">
        <v>98</v>
      </c>
      <c r="F48" s="641" t="s">
        <v>127</v>
      </c>
      <c r="G48" s="641"/>
      <c r="H48" s="641"/>
      <c r="I48" s="643" t="s">
        <v>176</v>
      </c>
      <c r="J48" s="646">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9:J40">
    <cfRule type="cellIs" dxfId="7" priority="1" stopIfTrue="1" operator="equal">
      <formula>0</formula>
    </cfRule>
    <cfRule type="cellIs" dxfId="6" priority="2" stopIfTrue="1" operator="lessThan">
      <formula>84</formula>
    </cfRule>
    <cfRule type="cellIs" dxfId="5" priority="3" stopIfTrue="1" operator="between">
      <formula>85</formula>
      <formula>100</formula>
    </cfRule>
    <cfRule type="cellIs" dxfId="4" priority="6" stopIfTrue="1" operator="equal">
      <formula>0</formula>
    </cfRule>
    <cfRule type="cellIs" dxfId="3" priority="8" stopIfTrue="1" operator="greaterThan">
      <formula>100</formula>
    </cfRule>
    <cfRule type="cellIs" dxfId="2" priority="9" stopIfTrue="1" operator="between">
      <formula>85</formula>
      <formula>100</formula>
    </cfRule>
  </conditionalFormatting>
  <conditionalFormatting sqref="J29:J40">
    <cfRule type="cellIs" dxfId="1" priority="10" stopIfTrue="1" operator="greaterThan">
      <formula>100</formula>
    </cfRule>
    <cfRule type="cellIs" dxfId="0" priority="11"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48"/>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7" t="s">
        <v>335</v>
      </c>
      <c r="C1" s="898"/>
      <c r="D1" s="898"/>
      <c r="E1" s="898"/>
      <c r="F1" s="898"/>
      <c r="G1" s="898"/>
      <c r="H1" s="898"/>
      <c r="I1" s="898"/>
      <c r="J1" s="898"/>
      <c r="K1" s="898"/>
      <c r="L1" s="898"/>
      <c r="M1" s="898"/>
      <c r="N1" s="898"/>
      <c r="O1" s="898"/>
      <c r="P1" s="898"/>
      <c r="Q1" s="898"/>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899" t="s">
        <v>340</v>
      </c>
      <c r="C2" s="900"/>
      <c r="D2" s="900"/>
      <c r="E2" s="900"/>
      <c r="F2" s="900"/>
      <c r="G2" s="900"/>
      <c r="H2" s="900"/>
      <c r="I2" s="900"/>
      <c r="J2" s="900"/>
      <c r="K2" s="900"/>
      <c r="L2" s="900"/>
      <c r="M2" s="900"/>
      <c r="N2" s="900"/>
      <c r="O2" s="900"/>
      <c r="P2" s="900"/>
      <c r="Q2" s="900"/>
      <c r="R2" s="288"/>
      <c r="S2" s="328">
        <v>1</v>
      </c>
      <c r="T2" s="235" t="str">
        <f>IF('RINCI 1'!J9=0,"Kosong",IF('RINCI 1'!J9&lt;85,"Di Bawah Rencana",IF('RINCI 1'!J9&gt;100,"Di Atas Rencana","Sesuai Rencana")))</f>
        <v>Sesuai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Bawah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Bawah Rencana</v>
      </c>
      <c r="U4" s="235" t="s">
        <v>31</v>
      </c>
      <c r="W4" s="235" t="s">
        <v>164</v>
      </c>
      <c r="X4" s="235" t="s">
        <v>167</v>
      </c>
      <c r="AA4" s="328">
        <v>3</v>
      </c>
      <c r="AB4" s="235" t="str">
        <f>IF('RINCI 2'!J11=0,"Kosong",IF('RINCI 2'!J11&lt;85,"Di Bawah Rencana",IF('RINCI 2'!J11&gt;100,"Di Atas Rencana","Sesuai Rencana")))</f>
        <v>Di Bawah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Cacaban</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Gunungrowo</v>
      </c>
      <c r="AI5" s="285"/>
    </row>
    <row r="6" spans="2:35" x14ac:dyDescent="0.2">
      <c r="B6" s="288"/>
      <c r="R6" s="288"/>
      <c r="S6" s="328">
        <v>5</v>
      </c>
      <c r="T6" s="235" t="str">
        <f>IF('RINCI 1'!J13=0,"Kosong",IF('RINCI 1'!J13&lt;85,"Di Bawah Rencana",IF('RINCI 1'!J13&gt;100,"Di Atas Rencana","Sesuai Rencana")))</f>
        <v>Di Atas Rencana</v>
      </c>
      <c r="U6" s="235" t="s">
        <v>44</v>
      </c>
      <c r="AA6" s="328">
        <v>5</v>
      </c>
      <c r="AB6" s="235" t="str">
        <f>IF('RINCI 2'!J13=0,"Kosong",IF('RINCI 2'!J13&lt;85,"Di Bawah Rencana",IF('RINCI 2'!J13&gt;100,"Di Atas Rencana","Sesuai Rencana")))</f>
        <v>Sesuai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Sesuai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Malahayu</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Greneng</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Sesuai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Kedungombo</v>
      </c>
      <c r="AA11" s="328">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Bawah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Sesuai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16</v>
      </c>
      <c r="G24" s="766" t="s">
        <v>278</v>
      </c>
      <c r="H24" s="766"/>
      <c r="I24" s="767"/>
      <c r="J24" s="768">
        <f>'RINCI 2'!J46+'RINCI 1'!J23</f>
        <v>6</v>
      </c>
      <c r="K24" s="766" t="s">
        <v>279</v>
      </c>
      <c r="L24" s="767"/>
      <c r="M24" s="767"/>
      <c r="N24" s="768">
        <f>'RINCI 1'!J22+'RINCI 2'!J45</f>
        <v>18</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Bawah Rencana</v>
      </c>
      <c r="AC24" s="235" t="s">
        <v>56</v>
      </c>
      <c r="AI24" s="285"/>
    </row>
    <row r="25" spans="2:35" x14ac:dyDescent="0.2">
      <c r="B25" s="765">
        <f>'RINCI 1'!J25</f>
        <v>0</v>
      </c>
      <c r="C25" s="766" t="s">
        <v>276</v>
      </c>
      <c r="D25" s="766"/>
      <c r="E25" s="767"/>
      <c r="F25" s="768">
        <f>'RINCI 1'!J24</f>
        <v>3</v>
      </c>
      <c r="G25" s="766" t="s">
        <v>276</v>
      </c>
      <c r="H25" s="766"/>
      <c r="I25" s="767"/>
      <c r="J25" s="768">
        <f>'RINCI 1'!J23</f>
        <v>2</v>
      </c>
      <c r="K25" s="766" t="s">
        <v>276</v>
      </c>
      <c r="L25" s="767"/>
      <c r="M25" s="767"/>
      <c r="N25" s="768">
        <f>'RINCI 1'!J22</f>
        <v>4</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13</v>
      </c>
      <c r="G26" s="766" t="s">
        <v>277</v>
      </c>
      <c r="H26" s="766"/>
      <c r="I26" s="767"/>
      <c r="J26" s="765">
        <f>'RINCI 2'!J46</f>
        <v>4</v>
      </c>
      <c r="K26" s="766" t="s">
        <v>277</v>
      </c>
      <c r="L26" s="767"/>
      <c r="M26" s="767"/>
      <c r="N26" s="768">
        <f>'RINCI 2'!J45</f>
        <v>14</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Di Atas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901" t="s">
        <v>171</v>
      </c>
      <c r="C29" s="902"/>
      <c r="D29" s="902"/>
      <c r="E29" s="902"/>
      <c r="F29" s="902" t="s">
        <v>172</v>
      </c>
      <c r="G29" s="902"/>
      <c r="H29" s="902"/>
      <c r="I29" s="902"/>
      <c r="J29" s="902" t="s">
        <v>173</v>
      </c>
      <c r="K29" s="902"/>
      <c r="L29" s="902"/>
      <c r="M29" s="902"/>
      <c r="N29" s="902" t="s">
        <v>192</v>
      </c>
      <c r="O29" s="902"/>
      <c r="P29" s="902"/>
      <c r="Q29" s="902"/>
      <c r="R29" s="288"/>
      <c r="AA29" s="328">
        <v>28</v>
      </c>
      <c r="AB29" s="235" t="str">
        <f>IF('RINCI 2'!J36=0,"Kosong",IF('RINCI 2'!J36&lt;85,"Di Bawah Rencana",IF('RINCI 2'!J36&gt;100,"Di Atas Rencana","Sesuai Rencana")))</f>
        <v>Di Atas Rencana</v>
      </c>
      <c r="AC29" s="235" t="s">
        <v>61</v>
      </c>
      <c r="AI29" s="285"/>
    </row>
    <row r="30" spans="2:35" x14ac:dyDescent="0.2">
      <c r="B30" s="901" t="s">
        <v>174</v>
      </c>
      <c r="C30" s="902"/>
      <c r="D30" s="902" t="s">
        <v>175</v>
      </c>
      <c r="E30" s="902"/>
      <c r="F30" s="902" t="s">
        <v>174</v>
      </c>
      <c r="G30" s="902"/>
      <c r="H30" s="902" t="s">
        <v>175</v>
      </c>
      <c r="I30" s="902"/>
      <c r="J30" s="902" t="s">
        <v>174</v>
      </c>
      <c r="K30" s="902"/>
      <c r="L30" s="902" t="s">
        <v>175</v>
      </c>
      <c r="M30" s="902"/>
      <c r="N30" s="902" t="s">
        <v>174</v>
      </c>
      <c r="O30" s="902"/>
      <c r="P30" s="902" t="s">
        <v>175</v>
      </c>
      <c r="Q30" s="902"/>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Cacaban</v>
      </c>
      <c r="H31" s="235" t="str">
        <f t="array" ref="H31">IF(ISERROR(INDEX($AB$1:$AC$33,SMALL(IF($AB$1:$AB$33=$AF$4,ROW($AB$1:$AB$33)),ROW(1:1)),2)),"",INDEX($AB$1:$AC$33,SMALL(IF($AB$1:$AB$33=$AF$4,ROW($AB$1:$AB$33)),ROW(1:1)),2))</f>
        <v>Gunungrowo</v>
      </c>
      <c r="J31" s="235" t="str">
        <f t="array" ref="J31">IF(ISERROR(INDEX($T$1:$U$10,SMALL(IF($T$1:$T$10=$X$7,ROW($T$1:$T$10)),ROW(1:1)),2)),"",INDEX($T$1:$U$10,SMALL(IF($T$1:$T$10=$X$7,ROW($T$1:$T$10)),ROW(1:1)),2))</f>
        <v>Malahayu</v>
      </c>
      <c r="L31" s="235" t="str">
        <f t="array" ref="L31">IF(ISERROR(INDEX($AB$1:$AC$33,SMALL(IF($AB$1:$AB$33=$AF$7,ROW($AB$1:$AB$33)),ROW(1:1)),2)),"",INDEX($AB$1:$AC$33,SMALL(IF($AB$1:$AB$33=$AF$7,ROW($AB$1:$AB$33)),ROW(1:1)),2))</f>
        <v>Greneng</v>
      </c>
      <c r="N31" s="235" t="str">
        <f t="array" ref="N31">IF(ISERROR(INDEX($T$1:$U$10,SMALL(IF($T$1:$T$10=$X$10,ROW($T$1:$T$10)),ROW(1:1)),2)),"",INDEX($T$1:$U$10,SMALL(IF($T$1:$T$10=$X$10,ROW($T$1:$T$10)),ROW(1:1)),2))</f>
        <v>Kedungombo</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Bawah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Rawapening</v>
      </c>
      <c r="H32" s="235" t="str">
        <f t="array" ref="H32">IF(ISERROR(INDEX($AB$1:$AC$33,SMALL(IF($AB$1:$AB$33=$AF$4,ROW($AB$1:$AB$33)),ROW(2:2)),2)),"",INDEX($AB$1:$AC$33,SMALL(IF($AB$1:$AB$33=$AF$4,ROW($AB$1:$AB$33)),ROW(2:2)),2))</f>
        <v>Simo</v>
      </c>
      <c r="J32" s="235" t="str">
        <f t="array" ref="J32">IF(ISERROR(INDEX($T$1:$U$10,SMALL(IF($T$1:$T$10=$X$7,ROW($T$1:$T$10)),ROW(2:2)),2)),"",INDEX($T$1:$U$10,SMALL(IF($T$1:$T$10=$X$7,ROW($T$1:$T$10)),ROW(2:2)),2))</f>
        <v>Sempor</v>
      </c>
      <c r="L32" s="235" t="str">
        <f t="array" ref="L32">IF(ISERROR(INDEX($AB$1:$AC$33,SMALL(IF($AB$1:$AB$33=$AF$7,ROW($AB$1:$AB$33)),ROW(2:2)),2)),"",INDEX($AB$1:$AC$33,SMALL(IF($AB$1:$AB$33=$AF$7,ROW($AB$1:$AB$33)),ROW(2:2)),2))</f>
        <v>Nglangon</v>
      </c>
      <c r="N32" s="235" t="str">
        <f t="array" ref="N32">IF(ISERROR(INDEX($T$1:$U$10,SMALL(IF($T$1:$T$10=$X$10,ROW($T$1:$T$10)),ROW(2:2)),2)),"",INDEX($T$1:$U$10,SMALL(IF($T$1:$T$10=$X$10,ROW($T$1:$T$10)),ROW(2:2)),2))</f>
        <v>Wonogiri</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Wadaslintang</v>
      </c>
      <c r="H33" s="235" t="str">
        <f t="array" ref="H33">IF(ISERROR(INDEX($AB$1:$AC$33,SMALL(IF($AB$1:$AB$33=$AF$4,ROW($AB$1:$AB$33)),ROW(3:3)),2)),"",INDEX($AB$1:$AC$33,SMALL(IF($AB$1:$AB$33=$AF$4,ROW($AB$1:$AB$33)),ROW(3:3)),2))</f>
        <v>Butak</v>
      </c>
      <c r="J33" s="235" t="str">
        <f t="array" ref="J33">IF(ISERROR(INDEX($T$1:$U$10,SMALL(IF($T$1:$T$10=$X$7,ROW($T$1:$T$10)),ROW(3:3)),2)),"",INDEX($T$1:$U$10,SMALL(IF($T$1:$T$10=$X$7,ROW($T$1:$T$10)),ROW(3:3)),2))</f>
        <v/>
      </c>
      <c r="L33" s="235" t="str">
        <f t="array" ref="L33">IF(ISERROR(INDEX($AB$1:$AC$33,SMALL(IF($AB$1:$AB$33=$AF$7,ROW($AB$1:$AB$33)),ROW(3:3)),2)),"",INDEX($AB$1:$AC$33,SMALL(IF($AB$1:$AB$33=$AF$7,ROW($AB$1:$AB$33)),ROW(3:3)),2))</f>
        <v>Songputri</v>
      </c>
      <c r="N33" s="235" t="str">
        <f t="array" ref="N33">IF(ISERROR(INDEX($T$1:$U$10,SMALL(IF($T$1:$T$10=$X$10,ROW($T$1:$T$10)),ROW(3:3)),2)),"",INDEX($T$1:$U$10,SMALL(IF($T$1:$T$10=$X$10,ROW($T$1:$T$10)),ROW(3:3)),2))</f>
        <v>Sudirman</v>
      </c>
      <c r="P33" s="235" t="str">
        <f t="array" ref="P33">IF(ISERROR(INDEX($AB$1:$AC$33,SMALL(IF($AB$1:$AB$33=$AF$10,ROW($AB$1:$AB$33)),ROW(3:3)),2)),"",INDEX($AB$1:$AC$33,SMALL(IF($AB$1:$AB$33=$AF$10,ROW($AB$1:$AB$33)),ROW(3:3)),2))</f>
        <v>Tempuran</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Krisak</v>
      </c>
      <c r="J34" s="235" t="str">
        <f t="array" ref="J34">IF(ISERROR(INDEX($T$1:$U$10,SMALL(IF($T$1:$T$10=$X$7,ROW($T$1:$T$10)),ROW(4:4)),2)),"",INDEX($T$1:$U$10,SMALL(IF($T$1:$T$10=$X$7,ROW($T$1:$T$10)),ROW(4:4)),2))</f>
        <v/>
      </c>
      <c r="L34" s="235" t="str">
        <f t="array" ref="L34">IF(ISERROR(INDEX($AB$1:$AC$33,SMALL(IF($AB$1:$AB$33=$AF$7,ROW($AB$1:$AB$33)),ROW(4:4)),2)),"",INDEX($AB$1:$AC$33,SMALL(IF($AB$1:$AB$33=$AF$7,ROW($AB$1:$AB$33)),ROW(4:4)),2))</f>
        <v>Panohan</v>
      </c>
      <c r="N34" s="235" t="str">
        <f t="array" ref="N34">IF(ISERROR(INDEX($T$1:$U$10,SMALL(IF($T$1:$T$10=$X$10,ROW($T$1:$T$10)),ROW(4:4)),2)),"",INDEX($T$1:$U$10,SMALL(IF($T$1:$T$10=$X$10,ROW($T$1:$T$10)),ROW(4:4)),2))</f>
        <v>Jatibarang</v>
      </c>
      <c r="P34" s="235" t="str">
        <f t="array" ref="P34">IF(ISERROR(INDEX($AB$1:$AC$33,SMALL(IF($AB$1:$AB$33=$AF$10,ROW($AB$1:$AB$33)),ROW(4:4)),2)),"",INDEX($AB$1:$AC$33,SMALL(IF($AB$1:$AB$33=$AF$10,ROW($AB$1:$AB$33)),ROW(4:4)),2))</f>
        <v>Lodanwetan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Plumbon</v>
      </c>
      <c r="J35" s="235" t="str">
        <f t="array" ref="J35">IF(ISERROR(INDEX($T$1:$U$10,SMALL(IF($T$1:$T$10=$X$7,ROW($T$1:$T$10)),ROW(5:5)),2)),"",INDEX($T$1:$U$10,SMALL(IF($T$1:$T$10=$X$7,ROW($T$1:$T$10)),ROW(5:5)),2))</f>
        <v/>
      </c>
      <c r="L35" s="235" t="str">
        <f t="array" ref="L35">IF(ISERROR(INDEX($AB$1:$AC$33,SMALL(IF($AB$1:$AB$33=$AF$7,ROW($AB$1:$AB$33)),ROW(5:5)),2)),"",INDEX($AB$1:$AC$33,SMALL(IF($AB$1:$AB$33=$AF$7,ROW($AB$1:$AB$33)),ROW(5:5)),2))</f>
        <v/>
      </c>
      <c r="N35" s="235" t="str">
        <f t="array" ref="N35">IF(ISERROR(INDEX($T$1:$U$10,SMALL(IF($T$1:$T$10=$X$10,ROW($T$1:$T$10)),ROW(5:5)),2)),"",INDEX($T$1:$U$10,SMALL(IF($T$1:$T$10=$X$10,ROW($T$1:$T$10)),ROW(5:5)),2))</f>
        <v/>
      </c>
      <c r="P35" s="235" t="str">
        <f t="array" ref="P35">IF(ISERROR(INDEX($AB$1:$AC$33,SMALL(IF($AB$1:$AB$33=$AF$10,ROW($AB$1:$AB$33)),ROW(5:5)),2)),"",INDEX($AB$1:$AC$33,SMALL(IF($AB$1:$AB$33=$AF$10,ROW($AB$1:$AB$33)),ROW(5:5)),2))</f>
        <v>Banyukuwung</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Parangjoho</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
      </c>
      <c r="P36" s="235" t="str">
        <f t="array" ref="P36">IF(ISERROR(INDEX($AB$1:$AC$33,SMALL(IF($AB$1:$AB$33=$AF$10,ROW($AB$1:$AB$33)),ROW(6:6)),2)),"",INDEX($AB$1:$AC$33,SMALL(IF($AB$1:$AB$33=$AF$10,ROW($AB$1:$AB$33)),ROW(6:6)),2))</f>
        <v>Sanggeh</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Ngancar</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Nawangan</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Lalung</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Kembangan</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Delingan</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Ketro</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Gebyar</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Blimbing</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Botok</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Cengklik</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Brambang</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Klego</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Mulur</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Jombor</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Grawan</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22" zoomScale="90" zoomScaleNormal="90" workbookViewId="0">
      <selection activeCell="L42" sqref="L42"/>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6"/>
      <c r="C37" s="855"/>
      <c r="D37" s="855"/>
      <c r="E37" s="855"/>
      <c r="F37" s="855"/>
      <c r="G37" s="855"/>
      <c r="H37" s="855"/>
      <c r="I37" s="855"/>
      <c r="J37" s="907"/>
    </row>
    <row r="38" spans="2:10" x14ac:dyDescent="0.2">
      <c r="B38" s="244"/>
      <c r="J38" s="245"/>
    </row>
    <row r="39" spans="2:10" ht="20.25" x14ac:dyDescent="0.3">
      <c r="B39" s="906" t="s">
        <v>341</v>
      </c>
      <c r="C39" s="855"/>
      <c r="D39" s="855"/>
      <c r="E39" s="855"/>
      <c r="F39" s="855"/>
      <c r="G39" s="855"/>
      <c r="H39" s="855"/>
      <c r="I39" s="855"/>
      <c r="J39" s="907"/>
    </row>
    <row r="40" spans="2:10" x14ac:dyDescent="0.2">
      <c r="B40" s="244"/>
      <c r="J40" s="245"/>
    </row>
    <row r="41" spans="2:10" x14ac:dyDescent="0.2">
      <c r="B41" s="244"/>
      <c r="J41" s="245"/>
    </row>
    <row r="42" spans="2:10" ht="15" customHeight="1" x14ac:dyDescent="0.2">
      <c r="B42" s="244"/>
      <c r="J42" s="245"/>
    </row>
    <row r="43" spans="2:10" ht="26.25" customHeight="1" x14ac:dyDescent="0.4">
      <c r="B43" s="903" t="s">
        <v>295</v>
      </c>
      <c r="C43" s="904"/>
      <c r="D43" s="904"/>
      <c r="E43" s="904"/>
      <c r="F43" s="904"/>
      <c r="G43" s="904"/>
      <c r="H43" s="904"/>
      <c r="I43" s="904"/>
      <c r="J43" s="905"/>
    </row>
    <row r="44" spans="2:10" ht="26.25" x14ac:dyDescent="0.4">
      <c r="B44" s="903" t="s">
        <v>296</v>
      </c>
      <c r="C44" s="904"/>
      <c r="D44" s="904"/>
      <c r="E44" s="904"/>
      <c r="F44" s="904"/>
      <c r="G44" s="904"/>
      <c r="H44" s="904"/>
      <c r="I44" s="904"/>
      <c r="J44" s="905"/>
    </row>
    <row r="45" spans="2:10" ht="26.25" x14ac:dyDescent="0.4">
      <c r="B45" s="903" t="s">
        <v>178</v>
      </c>
      <c r="C45" s="904"/>
      <c r="D45" s="904"/>
      <c r="E45" s="904"/>
      <c r="F45" s="904"/>
      <c r="G45" s="904"/>
      <c r="H45" s="904"/>
      <c r="I45" s="904"/>
      <c r="J45" s="905"/>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9" t="s">
        <v>285</v>
      </c>
      <c r="C2" s="819"/>
      <c r="D2" s="819"/>
      <c r="E2" s="819"/>
      <c r="F2" s="819"/>
      <c r="G2" s="819"/>
      <c r="H2" s="819"/>
      <c r="I2" s="819"/>
      <c r="J2" s="819"/>
      <c r="K2" s="819"/>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8" t="s">
        <v>332</v>
      </c>
      <c r="C1" s="908"/>
      <c r="D1" s="908"/>
      <c r="E1" s="908"/>
      <c r="F1" s="908"/>
      <c r="G1" s="908"/>
      <c r="H1" s="908"/>
      <c r="I1" s="908"/>
      <c r="J1" s="908"/>
      <c r="K1" s="908"/>
      <c r="L1" s="908"/>
      <c r="M1" s="908"/>
      <c r="N1" s="908"/>
      <c r="O1" s="908"/>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20" t="s">
        <v>286</v>
      </c>
      <c r="C2" s="820"/>
      <c r="D2" s="820"/>
      <c r="E2" s="820"/>
      <c r="F2" s="820"/>
      <c r="G2" s="820"/>
      <c r="H2" s="820"/>
      <c r="I2" s="820"/>
      <c r="J2" s="820"/>
      <c r="K2" s="820"/>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20" t="s">
        <v>287</v>
      </c>
      <c r="C2" s="820"/>
      <c r="D2" s="820"/>
      <c r="E2" s="820"/>
      <c r="F2" s="820"/>
      <c r="G2" s="820"/>
      <c r="H2" s="820"/>
      <c r="I2" s="820"/>
      <c r="J2" s="820"/>
      <c r="K2" s="820"/>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0" t="s">
        <v>292</v>
      </c>
      <c r="C2" s="820"/>
      <c r="D2" s="820"/>
      <c r="E2" s="820"/>
      <c r="F2" s="820"/>
      <c r="G2" s="820"/>
      <c r="H2" s="820"/>
      <c r="I2" s="820"/>
      <c r="J2" s="820"/>
      <c r="K2" s="82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20" t="s">
        <v>291</v>
      </c>
      <c r="C2" s="820"/>
      <c r="D2" s="820"/>
      <c r="E2" s="820"/>
      <c r="F2" s="820"/>
      <c r="G2" s="820"/>
      <c r="H2" s="820"/>
      <c r="I2" s="820"/>
      <c r="J2" s="820"/>
      <c r="K2" s="820"/>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20" t="s">
        <v>290</v>
      </c>
      <c r="C2" s="820"/>
      <c r="D2" s="820"/>
      <c r="E2" s="820"/>
      <c r="F2" s="820"/>
      <c r="G2" s="820"/>
      <c r="H2" s="820"/>
      <c r="I2" s="820"/>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0" t="s">
        <v>289</v>
      </c>
      <c r="C2" s="820"/>
      <c r="D2" s="820"/>
      <c r="E2" s="820"/>
      <c r="F2" s="820"/>
      <c r="G2" s="820"/>
      <c r="H2" s="820"/>
      <c r="I2" s="820"/>
      <c r="J2" s="820"/>
      <c r="K2" s="82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2023-04-05T04:21:05Z</cp:lastPrinted>
  <dcterms:created xsi:type="dcterms:W3CDTF">2001-01-08T14:44:55Z</dcterms:created>
  <dcterms:modified xsi:type="dcterms:W3CDTF">2023-07-20T07:46:33Z</dcterms:modified>
</cp:coreProperties>
</file>