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4_April\"/>
    </mc:Choice>
  </mc:AlternateContent>
  <bookViews>
    <workbookView xWindow="0" yWindow="0" windowWidth="28770" windowHeight="12360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B338" i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I325" i="1"/>
  <c r="AR324" i="1"/>
  <c r="I324" i="1"/>
  <c r="AR323" i="1"/>
  <c r="I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J318" i="1"/>
  <c r="AR317" i="1"/>
  <c r="AR316" i="1"/>
  <c r="B316" i="1"/>
  <c r="B317" i="1" s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E306" i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I275" i="1"/>
  <c r="AR274" i="1"/>
  <c r="I274" i="1"/>
  <c r="AR273" i="1"/>
  <c r="I273" i="1"/>
  <c r="AR272" i="1"/>
  <c r="B272" i="1"/>
  <c r="B273" i="1" s="1"/>
  <c r="B274" i="1" s="1"/>
  <c r="B275" i="1" s="1"/>
  <c r="B276" i="1" s="1"/>
  <c r="B277" i="1" s="1"/>
  <c r="B278" i="1" s="1"/>
  <c r="B279" i="1" s="1"/>
  <c r="AR271" i="1"/>
  <c r="AR270" i="1"/>
  <c r="AR269" i="1"/>
  <c r="AR268" i="1"/>
  <c r="J268" i="1"/>
  <c r="J303" i="1" s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AR262" i="1"/>
  <c r="AR261" i="1"/>
  <c r="AR260" i="1"/>
  <c r="AR259" i="1"/>
  <c r="AR258" i="1"/>
  <c r="AR257" i="1"/>
  <c r="AR256" i="1"/>
  <c r="E256" i="1"/>
  <c r="J253" i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I225" i="1"/>
  <c r="AR224" i="1"/>
  <c r="I224" i="1"/>
  <c r="AR223" i="1"/>
  <c r="I223" i="1"/>
  <c r="AR222" i="1"/>
  <c r="AR221" i="1"/>
  <c r="I221" i="1"/>
  <c r="AR220" i="1"/>
  <c r="AR219" i="1"/>
  <c r="B219" i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8" i="1"/>
  <c r="J218" i="1"/>
  <c r="AR217" i="1"/>
  <c r="AR216" i="1"/>
  <c r="AR215" i="1"/>
  <c r="AR214" i="1"/>
  <c r="B214" i="1"/>
  <c r="B215" i="1" s="1"/>
  <c r="B216" i="1" s="1"/>
  <c r="B217" i="1" s="1"/>
  <c r="B21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I175" i="1"/>
  <c r="AR174" i="1"/>
  <c r="I174" i="1"/>
  <c r="B174" i="1"/>
  <c r="B175" i="1" s="1"/>
  <c r="B176" i="1" s="1"/>
  <c r="B177" i="1" s="1"/>
  <c r="B178" i="1" s="1"/>
  <c r="B179" i="1" s="1"/>
  <c r="B180" i="1" s="1"/>
  <c r="B181" i="1" s="1"/>
  <c r="B182" i="1" s="1"/>
  <c r="AR173" i="1"/>
  <c r="I173" i="1"/>
  <c r="AR172" i="1"/>
  <c r="AR171" i="1"/>
  <c r="AR170" i="1"/>
  <c r="AR169" i="1"/>
  <c r="AR168" i="1"/>
  <c r="J168" i="1"/>
  <c r="J203" i="1" s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I125" i="1"/>
  <c r="K125" i="1" s="1"/>
  <c r="AR124" i="1"/>
  <c r="I124" i="1"/>
  <c r="K124" i="1" s="1"/>
  <c r="AR123" i="1"/>
  <c r="I123" i="1"/>
  <c r="K123" i="1" s="1"/>
  <c r="AR122" i="1"/>
  <c r="K122" i="1"/>
  <c r="AR121" i="1"/>
  <c r="K121" i="1"/>
  <c r="AR120" i="1"/>
  <c r="K120" i="1"/>
  <c r="AR119" i="1"/>
  <c r="K119" i="1"/>
  <c r="AR118" i="1"/>
  <c r="K118" i="1"/>
  <c r="J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K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I75" i="1"/>
  <c r="AR74" i="1"/>
  <c r="K74" i="1"/>
  <c r="I74" i="1"/>
  <c r="AR73" i="1"/>
  <c r="K73" i="1"/>
  <c r="I73" i="1"/>
  <c r="AR72" i="1"/>
  <c r="K72" i="1"/>
  <c r="AR71" i="1"/>
  <c r="K71" i="1"/>
  <c r="AR70" i="1"/>
  <c r="K70" i="1"/>
  <c r="AR69" i="1"/>
  <c r="K69" i="1"/>
  <c r="AR68" i="1"/>
  <c r="K68" i="1"/>
  <c r="J68" i="1"/>
  <c r="J103" i="1" s="1"/>
  <c r="AR67" i="1"/>
  <c r="K67" i="1"/>
  <c r="AR66" i="1"/>
  <c r="AQ66" i="1"/>
  <c r="AS66" i="1" s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I24" i="1"/>
  <c r="L23" i="1"/>
  <c r="I23" i="1"/>
  <c r="L22" i="1"/>
  <c r="I22" i="1"/>
  <c r="L21" i="1"/>
  <c r="L20" i="1"/>
  <c r="L19" i="1"/>
  <c r="J17" i="1"/>
  <c r="L17" i="1" s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F40" i="1" l="1"/>
  <c r="AF42" i="1"/>
  <c r="AF41" i="1"/>
  <c r="AF39" i="1"/>
  <c r="AJ40" i="1"/>
  <c r="AJ42" i="1"/>
  <c r="AJ39" i="1"/>
  <c r="AJ41" i="1"/>
  <c r="AC42" i="1"/>
  <c r="AC39" i="1"/>
  <c r="AC41" i="1"/>
  <c r="AC40" i="1"/>
  <c r="AG42" i="1"/>
  <c r="AG39" i="1"/>
  <c r="AG40" i="1"/>
  <c r="AG41" i="1"/>
  <c r="AK42" i="1"/>
  <c r="AK39" i="1"/>
  <c r="AK40" i="1"/>
  <c r="AK41" i="1"/>
  <c r="AD39" i="1"/>
  <c r="AD41" i="1"/>
  <c r="AD40" i="1"/>
  <c r="AD42" i="1"/>
  <c r="AH39" i="1"/>
  <c r="AH41" i="1"/>
  <c r="AH42" i="1"/>
  <c r="AH40" i="1"/>
  <c r="AL39" i="1"/>
  <c r="AL41" i="1"/>
  <c r="AL40" i="1"/>
  <c r="AL42" i="1"/>
  <c r="AC44" i="1"/>
  <c r="AP57" i="1" s="1"/>
  <c r="AT60" i="1"/>
  <c r="J105" i="1"/>
  <c r="J104" i="1"/>
  <c r="AN42" i="1"/>
  <c r="AN41" i="1"/>
  <c r="AN39" i="1"/>
  <c r="AE41" i="1"/>
  <c r="AE40" i="1"/>
  <c r="AE42" i="1"/>
  <c r="AE39" i="1"/>
  <c r="AI41" i="1"/>
  <c r="AI40" i="1"/>
  <c r="AI42" i="1"/>
  <c r="AI39" i="1"/>
  <c r="AM41" i="1"/>
  <c r="AM40" i="1"/>
  <c r="AM42" i="1"/>
  <c r="AM39" i="1"/>
  <c r="J254" i="1"/>
  <c r="J255" i="1"/>
  <c r="I54" i="1"/>
  <c r="AQ67" i="1"/>
  <c r="J155" i="1"/>
  <c r="J154" i="1"/>
  <c r="J204" i="1"/>
  <c r="J205" i="1"/>
  <c r="J304" i="1"/>
  <c r="J305" i="1"/>
  <c r="J355" i="1"/>
  <c r="J354" i="1"/>
  <c r="AS444" i="1"/>
  <c r="AQ68" i="1" l="1"/>
  <c r="AS67" i="1"/>
  <c r="AP52" i="1"/>
  <c r="AQ69" i="1" l="1"/>
  <c r="AS68" i="1"/>
  <c r="AS69" i="1" l="1"/>
  <c r="AQ70" i="1"/>
  <c r="AS70" i="1" l="1"/>
  <c r="AQ71" i="1"/>
  <c r="AQ72" i="1" l="1"/>
  <c r="AS71" i="1"/>
  <c r="AQ73" i="1" l="1"/>
  <c r="AS72" i="1"/>
  <c r="AQ74" i="1" l="1"/>
  <c r="AS73" i="1"/>
  <c r="AQ75" i="1" l="1"/>
  <c r="AS74" i="1"/>
  <c r="AS75" i="1" l="1"/>
  <c r="AQ76" i="1"/>
  <c r="AQ77" i="1" l="1"/>
  <c r="AS76" i="1"/>
  <c r="AQ78" i="1" l="1"/>
  <c r="AS77" i="1"/>
  <c r="AQ79" i="1" l="1"/>
  <c r="AS78" i="1"/>
  <c r="AS79" i="1" l="1"/>
  <c r="AQ80" i="1"/>
  <c r="AS80" i="1" l="1"/>
  <c r="AQ81" i="1"/>
  <c r="AS81" i="1" l="1"/>
  <c r="AQ82" i="1"/>
  <c r="AQ83" i="1" l="1"/>
  <c r="AS82" i="1"/>
  <c r="AS83" i="1" l="1"/>
  <c r="AQ84" i="1"/>
  <c r="AQ85" i="1" l="1"/>
  <c r="AS84" i="1"/>
  <c r="AQ86" i="1" l="1"/>
  <c r="AS85" i="1"/>
  <c r="AQ87" i="1" l="1"/>
  <c r="AS86" i="1"/>
  <c r="AQ88" i="1" l="1"/>
  <c r="AS87" i="1"/>
  <c r="AQ89" i="1" l="1"/>
  <c r="AS88" i="1"/>
  <c r="AS89" i="1" l="1"/>
  <c r="AQ90" i="1"/>
  <c r="AS90" i="1" l="1"/>
  <c r="AQ91" i="1"/>
  <c r="AS91" i="1" l="1"/>
  <c r="AQ92" i="1"/>
  <c r="AQ93" i="1" l="1"/>
  <c r="AS92" i="1"/>
  <c r="AQ94" i="1" l="1"/>
  <c r="AS93" i="1"/>
  <c r="AS94" i="1" l="1"/>
  <c r="AQ95" i="1"/>
  <c r="AS95" i="1" l="1"/>
  <c r="AQ96" i="1"/>
  <c r="AQ97" i="1" l="1"/>
  <c r="AS96" i="1"/>
  <c r="AS97" i="1" l="1"/>
  <c r="AQ98" i="1"/>
  <c r="AQ99" i="1" l="1"/>
  <c r="AS98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Q109" i="1" l="1"/>
  <c r="AS108" i="1"/>
  <c r="AS109" i="1" l="1"/>
  <c r="AQ110" i="1"/>
  <c r="AQ111" i="1" l="1"/>
  <c r="AS110" i="1"/>
  <c r="AQ112" i="1" l="1"/>
  <c r="AS111" i="1"/>
  <c r="AQ113" i="1" l="1"/>
  <c r="AS112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Q123" i="1" l="1"/>
  <c r="AS122" i="1"/>
  <c r="AS123" i="1" l="1"/>
  <c r="AQ124" i="1"/>
  <c r="AQ125" i="1" l="1"/>
  <c r="AS124" i="1"/>
  <c r="AQ126" i="1" l="1"/>
  <c r="AS125" i="1"/>
  <c r="AQ127" i="1" l="1"/>
  <c r="AS126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Q141" i="1" l="1"/>
  <c r="AS140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Q222" i="1" l="1"/>
  <c r="AS221" i="1"/>
  <c r="AQ223" i="1" l="1"/>
  <c r="AS222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Q250" i="1" l="1"/>
  <c r="AS249" i="1"/>
  <c r="AS250" i="1" l="1"/>
  <c r="AQ251" i="1"/>
  <c r="AS251" i="1" l="1"/>
  <c r="AQ252" i="1"/>
  <c r="AQ256" i="1" l="1"/>
  <c r="AS252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Q274" i="1" l="1"/>
  <c r="AS273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S301" i="1" l="1"/>
  <c r="AQ302" i="1"/>
  <c r="AS302" i="1" l="1"/>
  <c r="AQ306" i="1"/>
  <c r="AQ307" i="1" l="1"/>
  <c r="AS306" i="1"/>
  <c r="AS307" i="1" l="1"/>
  <c r="AQ308" i="1"/>
  <c r="AQ309" i="1" l="1"/>
  <c r="AS308" i="1"/>
  <c r="AS309" i="1" l="1"/>
  <c r="AQ310" i="1"/>
  <c r="AQ311" i="1" l="1"/>
  <c r="AS310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S319" i="1" l="1"/>
  <c r="AQ320" i="1"/>
  <c r="AQ321" i="1" l="1"/>
  <c r="AS320" i="1"/>
  <c r="AS321" i="1" l="1"/>
  <c r="AQ322" i="1"/>
  <c r="AS322" i="1" l="1"/>
  <c r="AQ323" i="1"/>
  <c r="AS323" i="1" l="1"/>
  <c r="AQ324" i="1"/>
  <c r="AQ325" i="1" l="1"/>
  <c r="AS324" i="1"/>
  <c r="AQ326" i="1" l="1"/>
  <c r="AS325" i="1"/>
  <c r="AQ327" i="1" l="1"/>
  <c r="AS326" i="1"/>
  <c r="AQ328" i="1" l="1"/>
  <c r="AS327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S335" i="1" l="1"/>
  <c r="AQ336" i="1"/>
  <c r="AS336" i="1" l="1"/>
  <c r="AQ337" i="1"/>
  <c r="AS337" i="1" l="1"/>
  <c r="AQ338" i="1"/>
  <c r="AS338" i="1" l="1"/>
  <c r="AQ339" i="1"/>
  <c r="AS339" i="1" l="1"/>
  <c r="AQ340" i="1"/>
  <c r="AS340" i="1" l="1"/>
  <c r="AQ341" i="1"/>
  <c r="AS341" i="1" l="1"/>
  <c r="AQ342" i="1"/>
  <c r="AS342" i="1" l="1"/>
  <c r="AQ343" i="1"/>
  <c r="AS343" i="1" l="1"/>
  <c r="AQ344" i="1"/>
  <c r="AS344" i="1" l="1"/>
  <c r="AQ345" i="1"/>
  <c r="AS345" i="1" l="1"/>
  <c r="AQ346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<sst xmlns="http://schemas.openxmlformats.org/spreadsheetml/2006/main" count="940" uniqueCount="134">
  <si>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</si>
  <si>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</si>
  <si>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</si>
  <si>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</si>
  <si>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</si>
  <si>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III APRIL  ( 16 S/D TGL 22 APRIL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</si>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</sst>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1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horizontal="right" vertical="center" indent="1"/>
    </xf>
    <xf numFmtId="167" fontId="19" fillId="0" borderId="44" xfId="4" applyNumberFormat="1" applyFont="1" applyBorder="1"/>
    <xf numFmtId="165" fontId="19" fillId="0" borderId="44" xfId="5" applyNumberFormat="1" applyFont="1" applyBorder="1"/>
    <xf numFmtId="2" fontId="20" fillId="0" borderId="44" xfId="0" applyNumberFormat="1" applyFont="1" applyFill="1" applyBorder="1" applyAlignment="1">
      <alignment horizontal="center"/>
    </xf>
    <xf numFmtId="168" fontId="20" fillId="3" borderId="4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9" fontId="19" fillId="0" borderId="44" xfId="4" applyNumberFormat="1" applyFont="1" applyBorder="1"/>
    <xf numFmtId="2" fontId="21" fillId="0" borderId="44" xfId="0" applyNumberFormat="1" applyFont="1" applyFill="1" applyBorder="1" applyAlignment="1">
      <alignment horizontal="center"/>
    </xf>
    <xf numFmtId="14" fontId="0" fillId="0" borderId="0" xfId="0" applyNumberFormat="1"/>
    <xf numFmtId="167" fontId="15" fillId="0" borderId="44" xfId="2" applyNumberFormat="1" applyFont="1" applyBorder="1" applyAlignment="1">
      <alignment horizontal="center" vertical="center"/>
    </xf>
    <xf numFmtId="169" fontId="15" fillId="0" borderId="44" xfId="2" applyNumberFormat="1" applyFont="1" applyBorder="1" applyAlignment="1">
      <alignment horizontal="center" vertical="center"/>
    </xf>
    <xf numFmtId="39" fontId="15" fillId="2" borderId="44" xfId="1" quotePrefix="1" applyNumberFormat="1" applyFont="1" applyFill="1" applyBorder="1" applyAlignment="1">
      <alignment vertical="center"/>
    </xf>
    <xf numFmtId="164" fontId="22" fillId="3" borderId="44" xfId="1" applyNumberFormat="1" applyFont="1" applyFill="1" applyBorder="1" applyAlignment="1">
      <alignment horizontal="center"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9" fillId="0" borderId="44" xfId="5" quotePrefix="1" applyNumberFormat="1" applyFont="1" applyBorder="1" applyAlignment="1">
      <alignment horizontal="center"/>
    </xf>
    <xf numFmtId="2" fontId="20" fillId="0" borderId="49" xfId="0" applyNumberFormat="1" applyFont="1" applyFill="1" applyBorder="1" applyAlignment="1">
      <alignment horizontal="center"/>
    </xf>
    <xf numFmtId="168" fontId="0" fillId="3" borderId="44" xfId="0" applyNumberFormat="1" applyFill="1" applyBorder="1" applyAlignment="1">
      <alignment horizontal="center"/>
    </xf>
    <xf numFmtId="39" fontId="22" fillId="2" borderId="44" xfId="0" applyNumberFormat="1" applyFont="1" applyFill="1" applyBorder="1" applyAlignment="1">
      <alignment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22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22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22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22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6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39" fontId="23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3" fillId="0" borderId="4" xfId="1" quotePrefix="1" applyNumberFormat="1" applyFont="1" applyFill="1" applyBorder="1" applyAlignment="1">
      <alignment horizontal="right" vertical="center" indent="1"/>
    </xf>
    <xf numFmtId="164" fontId="23" fillId="3" borderId="44" xfId="1" applyNumberFormat="1" applyFont="1" applyFill="1" applyBorder="1" applyAlignment="1">
      <alignment horizontal="center" vertical="center"/>
    </xf>
    <xf numFmtId="164" fontId="23" fillId="0" borderId="4" xfId="1" applyNumberFormat="1" applyFont="1" applyFill="1" applyBorder="1" applyAlignment="1">
      <alignment horizontal="center" vertical="center"/>
    </xf>
    <xf numFmtId="164" fontId="23" fillId="3" borderId="44" xfId="1" quotePrefix="1" applyNumberFormat="1" applyFont="1" applyFill="1" applyBorder="1" applyAlignment="1">
      <alignment horizontal="center" vertical="center"/>
    </xf>
    <xf numFmtId="164" fontId="23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3" fillId="3" borderId="43" xfId="1" quotePrefix="1" applyNumberFormat="1" applyFont="1" applyFill="1" applyBorder="1" applyAlignment="1">
      <alignment horizontal="center" vertical="center"/>
    </xf>
    <xf numFmtId="164" fontId="23" fillId="3" borderId="44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3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3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8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3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8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3" fillId="0" borderId="0" xfId="3" applyNumberFormat="1" applyFont="1" applyFill="1" applyBorder="1" applyAlignment="1">
      <alignment horizontal="center" vertical="center"/>
    </xf>
    <xf numFmtId="9" fontId="23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3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9" fillId="0" borderId="0" xfId="1" applyNumberFormat="1" applyFont="1" applyAlignment="1">
      <alignment horizontal="left"/>
    </xf>
    <xf numFmtId="164" fontId="29" fillId="0" borderId="0" xfId="1" applyFont="1" applyAlignment="1">
      <alignment horizontal="left"/>
    </xf>
    <xf numFmtId="170" fontId="29" fillId="0" borderId="0" xfId="0" applyNumberFormat="1" applyFont="1"/>
    <xf numFmtId="39" fontId="23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3" fillId="2" borderId="44" xfId="1" quotePrefix="1" applyNumberFormat="1" applyFont="1" applyFill="1" applyBorder="1" applyAlignment="1">
      <alignment horizontal="right" vertical="center" indent="1"/>
    </xf>
    <xf numFmtId="164" fontId="23" fillId="2" borderId="44" xfId="1" applyNumberFormat="1" applyFont="1" applyFill="1" applyBorder="1" applyAlignment="1">
      <alignment horizontal="center" vertical="center"/>
    </xf>
    <xf numFmtId="164" fontId="23" fillId="2" borderId="44" xfId="1" quotePrefix="1" applyNumberFormat="1" applyFont="1" applyFill="1" applyBorder="1" applyAlignment="1">
      <alignment horizontal="center" vertical="center"/>
    </xf>
    <xf numFmtId="164" fontId="23" fillId="2" borderId="43" xfId="1" quotePrefix="1" applyNumberFormat="1" applyFont="1" applyFill="1" applyBorder="1" applyAlignment="1">
      <alignment horizontal="center" vertical="center"/>
    </xf>
    <xf numFmtId="164" fontId="23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3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3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3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0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3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3" fillId="2" borderId="31" xfId="1" quotePrefix="1" applyNumberFormat="1" applyFont="1" applyFill="1" applyBorder="1" applyAlignment="1">
      <alignment horizontal="center" vertical="center"/>
    </xf>
    <xf numFmtId="171" fontId="23" fillId="0" borderId="0" xfId="0" applyNumberFormat="1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3" fillId="0" borderId="0" xfId="1" quotePrefix="1" applyNumberFormat="1" applyFont="1" applyFill="1" applyBorder="1" applyAlignment="1">
      <alignment horizontal="center" vertical="center"/>
    </xf>
    <xf numFmtId="164" fontId="23" fillId="2" borderId="31" xfId="0" applyNumberFormat="1" applyFont="1" applyFill="1" applyBorder="1" applyAlignment="1">
      <alignment horizontal="center" vertical="center"/>
    </xf>
    <xf numFmtId="165" fontId="30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center" vertical="center"/>
    </xf>
    <xf numFmtId="164" fontId="23" fillId="2" borderId="0" xfId="1" quotePrefix="1" applyNumberFormat="1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3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3" fillId="3" borderId="44" xfId="1" applyNumberFormat="1" applyFont="1" applyFill="1" applyBorder="1" applyAlignment="1">
      <alignment vertical="center"/>
    </xf>
    <xf numFmtId="164" fontId="23" fillId="3" borderId="44" xfId="1" quotePrefix="1" applyNumberFormat="1" applyFont="1" applyFill="1" applyBorder="1" applyAlignment="1">
      <alignment vertical="center"/>
    </xf>
    <xf numFmtId="164" fontId="23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3" fillId="3" borderId="44" xfId="0" applyNumberFormat="1" applyFont="1" applyFill="1" applyBorder="1" applyAlignment="1">
      <alignment vertical="center"/>
    </xf>
    <xf numFmtId="164" fontId="23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8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797624"/>
        <c:axId val="306799192"/>
      </c:lineChart>
      <c:catAx>
        <c:axId val="30679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6799192"/>
        <c:crosses val="autoZero"/>
        <c:auto val="1"/>
        <c:lblAlgn val="ctr"/>
        <c:lblOffset val="100"/>
        <c:noMultiLvlLbl val="0"/>
      </c:catAx>
      <c:valAx>
        <c:axId val="30679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67976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798800"/>
        <c:axId val="306799584"/>
      </c:barChart>
      <c:catAx>
        <c:axId val="306798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67995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679958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679880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248936"/>
        <c:axId val="307255600"/>
      </c:lineChart>
      <c:dateAx>
        <c:axId val="307248936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725560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7255600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7248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254032"/>
        <c:axId val="307257560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54032"/>
        <c:axId val="307257560"/>
      </c:lineChart>
      <c:catAx>
        <c:axId val="3072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7257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725756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72540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I_April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80" zoomScaleNormal="80" workbookViewId="0">
      <selection activeCell="L52" sqref="L5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22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55.76</v>
      </c>
      <c r="H11" s="83">
        <v>31.071999999999999</v>
      </c>
      <c r="I11" s="83">
        <v>55.58</v>
      </c>
      <c r="J11" s="84">
        <v>30.04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339.17</v>
      </c>
      <c r="H12" s="92">
        <v>7.4930000000000003</v>
      </c>
      <c r="I12" s="91">
        <v>333.48</v>
      </c>
      <c r="J12" s="93">
        <v>2.82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76.11</v>
      </c>
      <c r="H13" s="92">
        <v>40.432000000000002</v>
      </c>
      <c r="I13" s="91">
        <v>76.44</v>
      </c>
      <c r="J13" s="93">
        <v>42.366999999999997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462.59</v>
      </c>
      <c r="J14" s="96">
        <v>39.548000000000002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3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206.45</v>
      </c>
      <c r="H15" s="98">
        <v>8.8480000000000008</v>
      </c>
      <c r="I15" s="99">
        <v>206.05</v>
      </c>
      <c r="J15" s="100">
        <v>8.3719999999999999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3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318.92</v>
      </c>
      <c r="H16" s="102">
        <v>4.6500000000000004</v>
      </c>
      <c r="I16" s="99">
        <v>317.14999999999998</v>
      </c>
      <c r="J16" s="100">
        <v>3.8849999999999998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3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86.97</v>
      </c>
      <c r="H17" s="102">
        <v>543.30799999999999</v>
      </c>
      <c r="I17" s="103">
        <v>86.14</v>
      </c>
      <c r="J17" s="100">
        <f t="shared" ref="J17" si="2">0.007*(I17-49)^3.096</f>
        <v>507.3744114740341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105">
        <v>118.9</v>
      </c>
      <c r="H18" s="106">
        <v>1.4039999999999999</v>
      </c>
      <c r="I18" s="107">
        <v>112.6</v>
      </c>
      <c r="J18" s="108">
        <v>0</v>
      </c>
      <c r="K18" s="85" t="s">
        <v>51</v>
      </c>
      <c r="L18" s="109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3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117.08</v>
      </c>
      <c r="H19" s="110">
        <v>1.401</v>
      </c>
      <c r="I19" s="99">
        <v>116.78</v>
      </c>
      <c r="J19" s="100">
        <v>0.7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3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48.24</v>
      </c>
      <c r="H20" s="102">
        <v>1.3160000000000001</v>
      </c>
      <c r="I20" s="99">
        <v>42.2</v>
      </c>
      <c r="J20" s="100">
        <v>0.82499999999999996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3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48.24</v>
      </c>
      <c r="H21" s="102">
        <v>1.3160000000000001</v>
      </c>
      <c r="I21" s="111">
        <v>47.02</v>
      </c>
      <c r="J21" s="112">
        <v>0.79600000000000004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13">
        <v>1.093</v>
      </c>
      <c r="G22" s="97">
        <v>79.33</v>
      </c>
      <c r="H22" s="102">
        <v>0.79800000000000004</v>
      </c>
      <c r="I22" s="99">
        <f t="shared" ref="I22" si="3">SUM(P22+71)</f>
        <v>993.32</v>
      </c>
      <c r="J22" s="100">
        <v>1.073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4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3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82.21</v>
      </c>
      <c r="H23" s="102">
        <v>0.33100000000000002</v>
      </c>
      <c r="I23" s="99">
        <f t="shared" ref="I23" si="4">SUM(O23+75.8)</f>
        <v>664.25</v>
      </c>
      <c r="J23" s="100">
        <v>0.42599999999999999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3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69.61</v>
      </c>
      <c r="H24" s="102">
        <v>0.192</v>
      </c>
      <c r="I24" s="99">
        <f t="shared" ref="I24" si="5">SUM(N24+65.95)</f>
        <v>83.95</v>
      </c>
      <c r="J24" s="100">
        <v>0.184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3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44.98</v>
      </c>
      <c r="H25" s="102">
        <v>9.8000000000000004E-2</v>
      </c>
      <c r="I25" s="99">
        <v>46.95</v>
      </c>
      <c r="J25" s="100">
        <v>0.38900000000000001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135.94999999999999</v>
      </c>
      <c r="H26" s="95">
        <v>363.43599999999998</v>
      </c>
      <c r="I26" s="91">
        <v>135.34</v>
      </c>
      <c r="J26" s="108">
        <v>330.5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111.25</v>
      </c>
      <c r="H27" s="95">
        <v>0.35799999999999998</v>
      </c>
      <c r="I27" s="114">
        <v>112.88</v>
      </c>
      <c r="J27" s="108">
        <v>0.42699999999999999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202.5</v>
      </c>
      <c r="H28" s="95">
        <v>0.20599999999999999</v>
      </c>
      <c r="I28" s="91">
        <v>203.46</v>
      </c>
      <c r="J28" s="108">
        <v>0.30499999999999999</v>
      </c>
      <c r="K28" s="85" t="s">
        <v>65</v>
      </c>
      <c r="L28" s="86">
        <f t="shared" ref="L28:L47" si="6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4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222.4</v>
      </c>
      <c r="H29" s="95">
        <v>0.45500000000000002</v>
      </c>
      <c r="I29" s="114">
        <v>223.7</v>
      </c>
      <c r="J29" s="115">
        <v>0.56999999999999995</v>
      </c>
      <c r="K29" s="85" t="s">
        <v>65</v>
      </c>
      <c r="L29" s="86">
        <f t="shared" si="6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4"/>
      <c r="AQ29"/>
      <c r="AR29"/>
      <c r="AS29"/>
      <c r="AT29" s="116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194</v>
      </c>
      <c r="H30" s="91">
        <v>0.23599999999999999</v>
      </c>
      <c r="I30" s="114">
        <v>195.38</v>
      </c>
      <c r="J30" s="108">
        <v>0.38</v>
      </c>
      <c r="K30" s="85" t="s">
        <v>65</v>
      </c>
      <c r="L30" s="86">
        <f t="shared" si="6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4"/>
      <c r="AQ30"/>
      <c r="AR30"/>
      <c r="AS30"/>
      <c r="AT30" s="116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169.9</v>
      </c>
      <c r="H31" s="95">
        <v>0.12</v>
      </c>
      <c r="I31" s="114">
        <v>170.62</v>
      </c>
      <c r="J31" s="108">
        <v>0.16500000000000001</v>
      </c>
      <c r="K31" s="85" t="s">
        <v>65</v>
      </c>
      <c r="L31" s="117">
        <f t="shared" si="6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4"/>
      <c r="AQ31"/>
      <c r="AR31"/>
      <c r="AS31"/>
      <c r="AT31" s="116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8">
        <v>225.41</v>
      </c>
      <c r="H32" s="118">
        <v>0.47699999999999998</v>
      </c>
      <c r="I32" s="119">
        <v>226.7</v>
      </c>
      <c r="J32" s="120">
        <v>0.59299999999999997</v>
      </c>
      <c r="K32" s="85" t="s">
        <v>65</v>
      </c>
      <c r="L32" s="117">
        <f t="shared" si="6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4"/>
      <c r="AQ32"/>
      <c r="AR32"/>
      <c r="AS32"/>
      <c r="AT32" s="116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242.2</v>
      </c>
      <c r="H33" s="95">
        <v>0.49099999999999999</v>
      </c>
      <c r="I33" s="114">
        <v>242.73</v>
      </c>
      <c r="J33" s="115">
        <v>0.56999999999999995</v>
      </c>
      <c r="K33" s="85" t="s">
        <v>65</v>
      </c>
      <c r="L33" s="117">
        <f t="shared" si="6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4"/>
      <c r="AQ33"/>
      <c r="AR33"/>
      <c r="AS33"/>
      <c r="AT33" s="116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147</v>
      </c>
      <c r="H34" s="95">
        <v>1.59</v>
      </c>
      <c r="I34" s="91">
        <v>148.56</v>
      </c>
      <c r="J34" s="115">
        <v>2.3580000000000001</v>
      </c>
      <c r="K34" s="85" t="s">
        <v>65</v>
      </c>
      <c r="L34" s="117">
        <f t="shared" si="6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4"/>
      <c r="AQ34"/>
      <c r="AR34"/>
      <c r="AS34"/>
      <c r="AT34" s="116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21">
        <v>230.5</v>
      </c>
      <c r="H35" s="121">
        <v>2.2130000000000001</v>
      </c>
      <c r="I35" s="91">
        <v>232.32</v>
      </c>
      <c r="J35" s="108">
        <v>3.2610000000000001</v>
      </c>
      <c r="K35" s="85" t="s">
        <v>65</v>
      </c>
      <c r="L35" s="117">
        <f t="shared" si="6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4"/>
      <c r="AQ35"/>
      <c r="AR35"/>
      <c r="AS35"/>
      <c r="AT35" s="116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21">
        <v>323.70999999999998</v>
      </c>
      <c r="H36" s="121">
        <v>0.53600000000000003</v>
      </c>
      <c r="I36" s="114">
        <v>325.5</v>
      </c>
      <c r="J36" s="115">
        <v>0.69499999999999995</v>
      </c>
      <c r="K36" s="85" t="s">
        <v>65</v>
      </c>
      <c r="L36" s="86">
        <f t="shared" si="6"/>
        <v>0</v>
      </c>
      <c r="M36" s="60"/>
      <c r="N36" s="61">
        <v>30</v>
      </c>
      <c r="O36" s="62">
        <v>691.96</v>
      </c>
      <c r="P36" s="122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4"/>
      <c r="AQ36"/>
      <c r="AR36"/>
      <c r="AS36"/>
      <c r="AT36" s="116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126.93</v>
      </c>
      <c r="H37" s="95">
        <v>0.25900000000000001</v>
      </c>
      <c r="I37" s="114">
        <v>129.19999999999999</v>
      </c>
      <c r="J37" s="108">
        <v>0.5</v>
      </c>
      <c r="K37" s="85" t="s">
        <v>65</v>
      </c>
      <c r="L37" s="86">
        <f t="shared" si="6"/>
        <v>0</v>
      </c>
      <c r="M37" s="60"/>
      <c r="N37" s="61">
        <v>31</v>
      </c>
      <c r="O37" s="62">
        <v>692.87</v>
      </c>
      <c r="P37" s="122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3">
        <v>0</v>
      </c>
      <c r="AE37" s="52">
        <v>1278.73</v>
      </c>
      <c r="AF37" s="123"/>
      <c r="AG37" s="52">
        <v>0</v>
      </c>
      <c r="AH37" s="124"/>
      <c r="AI37" s="52">
        <v>0</v>
      </c>
      <c r="AJ37" s="52">
        <v>0</v>
      </c>
      <c r="AK37" s="124">
        <v>0</v>
      </c>
      <c r="AL37" s="52">
        <v>0</v>
      </c>
      <c r="AM37" s="52"/>
      <c r="AN37" s="53">
        <v>0</v>
      </c>
      <c r="AO37"/>
      <c r="AP37" s="104"/>
      <c r="AQ37"/>
      <c r="AR37"/>
      <c r="AS37"/>
      <c r="AT37" s="116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280.58999999999997</v>
      </c>
      <c r="H38" s="95">
        <v>0.255</v>
      </c>
      <c r="I38" s="91">
        <v>282.77999999999997</v>
      </c>
      <c r="J38" s="108">
        <v>0.51300000000000001</v>
      </c>
      <c r="K38" s="85" t="s">
        <v>65</v>
      </c>
      <c r="L38" s="86">
        <f t="shared" si="6"/>
        <v>0</v>
      </c>
      <c r="M38" s="60"/>
      <c r="N38" s="125"/>
      <c r="O38" s="126"/>
      <c r="P38" s="127"/>
      <c r="Q38" s="127"/>
      <c r="R38" s="128"/>
      <c r="S38" s="127"/>
      <c r="T38" s="129"/>
      <c r="U38" s="128"/>
      <c r="V38" s="128"/>
      <c r="W38" s="128"/>
      <c r="X38" s="128"/>
      <c r="Y38" s="128"/>
      <c r="Z38" s="65">
        <v>0</v>
      </c>
      <c r="AB38" s="130"/>
      <c r="AC38" s="131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3"/>
      <c r="AO38"/>
      <c r="AP38" s="104"/>
      <c r="AQ38"/>
      <c r="AR38"/>
      <c r="AS38"/>
      <c r="AT38" s="116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98</v>
      </c>
      <c r="H39" s="95">
        <v>0.78700000000000003</v>
      </c>
      <c r="I39" s="114">
        <v>98.64</v>
      </c>
      <c r="J39" s="115">
        <v>0.92200000000000004</v>
      </c>
      <c r="K39" s="85" t="s">
        <v>65</v>
      </c>
      <c r="L39" s="86">
        <f t="shared" si="6"/>
        <v>0</v>
      </c>
      <c r="M39" s="60"/>
      <c r="N39" s="134" t="s">
        <v>81</v>
      </c>
      <c r="O39" s="48">
        <f>MAX(O7:O38)</f>
        <v>692.87</v>
      </c>
      <c r="P39" s="48">
        <f t="shared" ref="P39:X39" si="7">MAX(P7:P37)</f>
        <v>1032.74</v>
      </c>
      <c r="Q39" s="48">
        <f t="shared" si="7"/>
        <v>1208.5</v>
      </c>
      <c r="R39" s="48">
        <f t="shared" si="7"/>
        <v>1298.76</v>
      </c>
      <c r="S39" s="48">
        <f t="shared" si="7"/>
        <v>1293.04</v>
      </c>
      <c r="T39" s="48">
        <f t="shared" si="7"/>
        <v>1347.06</v>
      </c>
      <c r="U39" s="48">
        <f t="shared" si="7"/>
        <v>0</v>
      </c>
      <c r="V39" s="48">
        <f t="shared" si="7"/>
        <v>0</v>
      </c>
      <c r="W39" s="48">
        <f t="shared" si="7"/>
        <v>0</v>
      </c>
      <c r="X39" s="48">
        <f t="shared" si="7"/>
        <v>0</v>
      </c>
      <c r="Y39" s="48">
        <f>MAX(Y7:Y37)</f>
        <v>0</v>
      </c>
      <c r="Z39" s="48">
        <f>MAX(Z7:Z37)</f>
        <v>0</v>
      </c>
      <c r="AB39" s="135" t="s">
        <v>81</v>
      </c>
      <c r="AC39" s="136">
        <f>IF(AC43&gt;$BV$62,"tad",IF(AC45&gt;$BV$62,"tad",MAX(AC7:AC37)))</f>
        <v>687.79</v>
      </c>
      <c r="AD39" s="137">
        <f>IF(AD43&gt;$BV$62,"tad",IF(AD45&gt;$BV$62,"tad",MAX(AD7:AD37)))</f>
        <v>992.39</v>
      </c>
      <c r="AE39" s="138">
        <f>IF(AE43&gt;$BV$62,"tad",IF(AE45&gt;$BV$62,"tad",MAX(AE7:AE37)))</f>
        <v>1278.73</v>
      </c>
      <c r="AF39" s="139">
        <f t="shared" ref="AF39:AN39" si="8">IF(AF43&gt;$BV$62,"tad",IF(AF45&gt;$BV$62,"tad",MAX(AF7:AF37)))</f>
        <v>1360.67</v>
      </c>
      <c r="AG39" s="137">
        <f t="shared" si="8"/>
        <v>0</v>
      </c>
      <c r="AH39" s="137">
        <f t="shared" si="8"/>
        <v>0</v>
      </c>
      <c r="AI39" s="137">
        <f t="shared" si="8"/>
        <v>0</v>
      </c>
      <c r="AJ39" s="137">
        <f t="shared" si="8"/>
        <v>0</v>
      </c>
      <c r="AK39" s="137">
        <f t="shared" si="8"/>
        <v>0</v>
      </c>
      <c r="AL39" s="137">
        <f t="shared" si="8"/>
        <v>0</v>
      </c>
      <c r="AM39" s="137">
        <f t="shared" si="8"/>
        <v>0</v>
      </c>
      <c r="AN39" s="140">
        <f t="shared" si="8"/>
        <v>0</v>
      </c>
      <c r="AO39"/>
      <c r="AP39" s="104"/>
      <c r="AQ39"/>
      <c r="AR39"/>
      <c r="AS39"/>
      <c r="AT39" s="116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189</v>
      </c>
      <c r="H40" s="95">
        <v>5.8999999999999997E-2</v>
      </c>
      <c r="I40" s="114">
        <v>189.65</v>
      </c>
      <c r="J40" s="115">
        <v>7.8E-2</v>
      </c>
      <c r="K40" s="85" t="s">
        <v>65</v>
      </c>
      <c r="L40" s="86">
        <f t="shared" si="6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9">SUM(Q7:Q37)/31</f>
        <v>1124.7044838709678</v>
      </c>
      <c r="R40" s="64">
        <f>SUM(R7:R37)/30</f>
        <v>1274.6516666666662</v>
      </c>
      <c r="S40" s="64">
        <f t="shared" si="9"/>
        <v>1268.91935483871</v>
      </c>
      <c r="T40" s="64">
        <f>SUM(T7:T37)/30</f>
        <v>874.73899999999992</v>
      </c>
      <c r="U40" s="64">
        <f t="shared" si="9"/>
        <v>0</v>
      </c>
      <c r="V40" s="64">
        <f t="shared" si="9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41" t="s">
        <v>83</v>
      </c>
      <c r="AC40" s="142">
        <f t="shared" ref="AC40:AM40" si="10">IF(AC43&gt;$BV$62,"tad",IF(AC45&gt;$BV$62,"tad",AVERAGE(AC7:AC37)))</f>
        <v>537.49870967741936</v>
      </c>
      <c r="AD40" s="143">
        <f t="shared" si="10"/>
        <v>767.73774193548388</v>
      </c>
      <c r="AE40" s="143">
        <f>IF(AE43&gt;$BV$62,"tad",IF(AE45&gt;$BV$62,"tad",AVERAGE(AE7:AE37)))</f>
        <v>1154.3741935483872</v>
      </c>
      <c r="AF40" s="143">
        <f t="shared" si="10"/>
        <v>973.61166666666691</v>
      </c>
      <c r="AG40" s="143">
        <f t="shared" si="10"/>
        <v>0</v>
      </c>
      <c r="AH40" s="143">
        <f t="shared" si="10"/>
        <v>0</v>
      </c>
      <c r="AI40" s="143">
        <f t="shared" si="10"/>
        <v>0</v>
      </c>
      <c r="AJ40" s="143">
        <f t="shared" si="10"/>
        <v>0</v>
      </c>
      <c r="AK40" s="143">
        <f t="shared" si="10"/>
        <v>0</v>
      </c>
      <c r="AL40" s="143">
        <f t="shared" si="10"/>
        <v>0</v>
      </c>
      <c r="AM40" s="143">
        <f t="shared" si="10"/>
        <v>0</v>
      </c>
      <c r="AN40" s="144">
        <v>23</v>
      </c>
      <c r="AO40"/>
      <c r="AP40" s="104"/>
      <c r="AQ40"/>
      <c r="AR40"/>
      <c r="AS40"/>
      <c r="AT40" s="116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170.27</v>
      </c>
      <c r="H41" s="145">
        <v>7.3999999999999996E-2</v>
      </c>
      <c r="I41" s="114">
        <v>170.57</v>
      </c>
      <c r="J41" s="115">
        <v>8.1000000000000003E-2</v>
      </c>
      <c r="K41" s="85" t="s">
        <v>65</v>
      </c>
      <c r="L41" s="86">
        <f t="shared" si="6"/>
        <v>0</v>
      </c>
      <c r="M41" s="60"/>
      <c r="N41" s="146" t="s">
        <v>85</v>
      </c>
      <c r="O41" s="129">
        <f>MIN(O7:O34)</f>
        <v>556.70000000000005</v>
      </c>
      <c r="P41" s="129">
        <f>MIN(P7:P34)</f>
        <v>693.59</v>
      </c>
      <c r="Q41" s="129">
        <f t="shared" ref="Q41:X41" si="11">MIN(Q7:Q37)</f>
        <v>1042.53</v>
      </c>
      <c r="R41" s="129">
        <f>MIN(R7:R36)</f>
        <v>1212.3399999999999</v>
      </c>
      <c r="S41" s="129">
        <f t="shared" si="11"/>
        <v>1252</v>
      </c>
      <c r="T41" s="129">
        <f>MIN(T7:T36)</f>
        <v>0</v>
      </c>
      <c r="U41" s="129">
        <f t="shared" si="11"/>
        <v>0</v>
      </c>
      <c r="V41" s="129">
        <f t="shared" si="11"/>
        <v>0</v>
      </c>
      <c r="W41" s="129">
        <f>MIN(W7:W36)</f>
        <v>0</v>
      </c>
      <c r="X41" s="129">
        <f t="shared" si="11"/>
        <v>0</v>
      </c>
      <c r="Y41" s="129">
        <f>MIN(Y7:Y36)</f>
        <v>0</v>
      </c>
      <c r="Z41" s="129">
        <f>MIN(Z7:Z36)</f>
        <v>0</v>
      </c>
      <c r="AB41" s="147" t="s">
        <v>85</v>
      </c>
      <c r="AC41" s="148">
        <f t="shared" ref="AC41:AN41" si="12">IF(AC43&gt;$BV$62,"tad",IF(AC45&gt;$BV$62,"tad",MIN(AC7:AC37)))</f>
        <v>468.52</v>
      </c>
      <c r="AD41" s="149">
        <f t="shared" si="12"/>
        <v>0</v>
      </c>
      <c r="AE41" s="149">
        <f t="shared" si="12"/>
        <v>994.37</v>
      </c>
      <c r="AF41" s="149">
        <f t="shared" si="12"/>
        <v>0</v>
      </c>
      <c r="AG41" s="149">
        <f t="shared" si="12"/>
        <v>0</v>
      </c>
      <c r="AH41" s="149">
        <f t="shared" si="12"/>
        <v>0</v>
      </c>
      <c r="AI41" s="149">
        <f t="shared" si="12"/>
        <v>0</v>
      </c>
      <c r="AJ41" s="149">
        <f t="shared" si="12"/>
        <v>0</v>
      </c>
      <c r="AK41" s="149">
        <f t="shared" si="12"/>
        <v>0</v>
      </c>
      <c r="AL41" s="149">
        <f t="shared" si="12"/>
        <v>0</v>
      </c>
      <c r="AM41" s="150">
        <f t="shared" si="12"/>
        <v>0</v>
      </c>
      <c r="AN41" s="151">
        <f t="shared" si="12"/>
        <v>0</v>
      </c>
      <c r="AO41"/>
      <c r="AP41" s="104"/>
      <c r="AQ41"/>
      <c r="AR41"/>
      <c r="AS41"/>
      <c r="AT41" s="116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151.47</v>
      </c>
      <c r="H42" s="95">
        <v>4.984</v>
      </c>
      <c r="I42" s="91">
        <v>152.99</v>
      </c>
      <c r="J42" s="152">
        <v>9.0120000000000005</v>
      </c>
      <c r="K42" s="85" t="s">
        <v>65</v>
      </c>
      <c r="L42" s="86">
        <f t="shared" si="6"/>
        <v>0</v>
      </c>
      <c r="M42" s="60"/>
      <c r="N42" s="134" t="s">
        <v>88</v>
      </c>
      <c r="O42" s="48">
        <f>(SUM(O7:O21)/15)</f>
        <v>568.70066666666651</v>
      </c>
      <c r="P42" s="48">
        <f t="shared" ref="P42:X42" si="13">(SUM(P7:P21)/15)</f>
        <v>803.51066666666679</v>
      </c>
      <c r="Q42" s="48">
        <f t="shared" si="13"/>
        <v>1085.1319333333333</v>
      </c>
      <c r="R42" s="48">
        <f t="shared" si="13"/>
        <v>1254.7733333333331</v>
      </c>
      <c r="S42" s="48">
        <f t="shared" si="13"/>
        <v>1271.7906666666668</v>
      </c>
      <c r="T42" s="48">
        <f t="shared" si="13"/>
        <v>1304.9606666666666</v>
      </c>
      <c r="U42" s="48">
        <f t="shared" si="13"/>
        <v>0</v>
      </c>
      <c r="V42" s="48">
        <f t="shared" si="13"/>
        <v>0</v>
      </c>
      <c r="W42" s="48">
        <f t="shared" si="13"/>
        <v>0</v>
      </c>
      <c r="X42" s="48">
        <f t="shared" si="13"/>
        <v>0</v>
      </c>
      <c r="Y42" s="48">
        <f>(SUM(Y7:Y21)/15)</f>
        <v>0</v>
      </c>
      <c r="Z42" s="48">
        <f>(SUM(Z7:Z21)/15)</f>
        <v>0</v>
      </c>
      <c r="AB42" s="135" t="s">
        <v>88</v>
      </c>
      <c r="AC42" s="136">
        <f t="shared" ref="AC42:AN42" si="14">IF(AC43&gt;$BV$62,"tad",AVERAGE(AC7:AC21))</f>
        <v>483.34066666666672</v>
      </c>
      <c r="AD42" s="137">
        <f t="shared" si="14"/>
        <v>778.8606666666667</v>
      </c>
      <c r="AE42" s="137">
        <f t="shared" si="14"/>
        <v>1086.6173333333331</v>
      </c>
      <c r="AF42" s="137">
        <f t="shared" si="14"/>
        <v>1313.9053333333334</v>
      </c>
      <c r="AG42" s="137">
        <f t="shared" si="14"/>
        <v>0</v>
      </c>
      <c r="AH42" s="137">
        <f t="shared" si="14"/>
        <v>0</v>
      </c>
      <c r="AI42" s="137">
        <f t="shared" si="14"/>
        <v>0</v>
      </c>
      <c r="AJ42" s="137">
        <f t="shared" si="14"/>
        <v>0</v>
      </c>
      <c r="AK42" s="137">
        <f t="shared" si="14"/>
        <v>0</v>
      </c>
      <c r="AL42" s="137">
        <f t="shared" si="14"/>
        <v>0</v>
      </c>
      <c r="AM42" s="137">
        <f t="shared" si="14"/>
        <v>0</v>
      </c>
      <c r="AN42" s="140">
        <f t="shared" si="14"/>
        <v>0</v>
      </c>
      <c r="AO42"/>
      <c r="AP42" s="104"/>
      <c r="AQ42"/>
      <c r="AR42"/>
      <c r="AS42"/>
      <c r="AT42" s="116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239.61</v>
      </c>
      <c r="H43" s="145">
        <v>2.8029999999999999</v>
      </c>
      <c r="I43" s="91">
        <v>238.79</v>
      </c>
      <c r="J43" s="152">
        <v>2.29</v>
      </c>
      <c r="K43" s="85" t="s">
        <v>65</v>
      </c>
      <c r="L43" s="86">
        <f t="shared" si="6"/>
        <v>0</v>
      </c>
      <c r="M43" s="60"/>
      <c r="N43" s="146" t="s">
        <v>90</v>
      </c>
      <c r="O43" s="129">
        <v>0</v>
      </c>
      <c r="P43" s="129">
        <v>0</v>
      </c>
      <c r="Q43" s="129">
        <v>0</v>
      </c>
      <c r="R43" s="129">
        <v>0</v>
      </c>
      <c r="S43" s="129">
        <v>0</v>
      </c>
      <c r="T43" s="129">
        <v>0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  <c r="AB43" s="130" t="s">
        <v>90</v>
      </c>
      <c r="AC43" s="148">
        <f t="shared" ref="AC43:AN43" si="15">IF(AR52&gt;0,AR52,0)</f>
        <v>0</v>
      </c>
      <c r="AD43" s="149">
        <f>IF(AS52&gt;0,AS52,0)</f>
        <v>0</v>
      </c>
      <c r="AE43" s="149">
        <f t="shared" si="15"/>
        <v>0</v>
      </c>
      <c r="AF43" s="149">
        <f t="shared" si="15"/>
        <v>0</v>
      </c>
      <c r="AG43" s="149">
        <f t="shared" si="15"/>
        <v>0</v>
      </c>
      <c r="AH43" s="149">
        <f t="shared" si="15"/>
        <v>0</v>
      </c>
      <c r="AI43" s="149">
        <f t="shared" si="15"/>
        <v>0</v>
      </c>
      <c r="AJ43" s="149">
        <f t="shared" si="15"/>
        <v>0</v>
      </c>
      <c r="AK43" s="149">
        <f t="shared" si="15"/>
        <v>0</v>
      </c>
      <c r="AL43" s="149">
        <f t="shared" si="15"/>
        <v>0</v>
      </c>
      <c r="AM43" s="149">
        <f t="shared" si="15"/>
        <v>0</v>
      </c>
      <c r="AN43" s="151">
        <f t="shared" si="15"/>
        <v>0</v>
      </c>
      <c r="AO43"/>
      <c r="AP43" s="104"/>
      <c r="AQ43"/>
      <c r="AR43"/>
      <c r="AS43"/>
      <c r="AT43" s="116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118.75</v>
      </c>
      <c r="H44" s="95">
        <v>0.81799999999999995</v>
      </c>
      <c r="I44" s="91">
        <v>120.75</v>
      </c>
      <c r="J44" s="108">
        <v>4.1539999999999999</v>
      </c>
      <c r="K44" s="85" t="s">
        <v>65</v>
      </c>
      <c r="L44" s="86">
        <f t="shared" si="6"/>
        <v>0</v>
      </c>
      <c r="M44" s="60"/>
      <c r="N44" s="45" t="s">
        <v>93</v>
      </c>
      <c r="O44" s="153">
        <f>SUM(O22:O37)/15</f>
        <v>685.31133333333332</v>
      </c>
      <c r="P44" s="153">
        <f>SUM(P22:P37)/12</f>
        <v>1120.1016666666665</v>
      </c>
      <c r="Q44" s="153">
        <f t="shared" ref="Q44:V44" si="16">SUM(Q22:Q37)/15</f>
        <v>1239.2573333333335</v>
      </c>
      <c r="R44" s="153">
        <f>SUM(R22:R37)/14</f>
        <v>1386.9964285714286</v>
      </c>
      <c r="S44" s="153">
        <f t="shared" si="16"/>
        <v>1350.6426666666666</v>
      </c>
      <c r="T44" s="153">
        <f>SUM(T22:T37)/14</f>
        <v>476.26857142857142</v>
      </c>
      <c r="U44" s="153">
        <f t="shared" si="16"/>
        <v>0</v>
      </c>
      <c r="V44" s="153">
        <f t="shared" si="16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5" t="s">
        <v>93</v>
      </c>
      <c r="AC44" s="136">
        <f>IF(AC45&gt;$BV$62,"tad",AVERAGE(AC22:AC37))</f>
        <v>588.27187500000014</v>
      </c>
      <c r="AD44" s="137">
        <f t="shared" ref="AD44:AN44" si="17">IF(AD45&gt;$BV$62,"tad",AVERAGE(AD22:AD37))</f>
        <v>757.31</v>
      </c>
      <c r="AE44" s="137">
        <f t="shared" si="17"/>
        <v>1217.8962499999998</v>
      </c>
      <c r="AF44" s="137">
        <f t="shared" si="17"/>
        <v>633.31799999999998</v>
      </c>
      <c r="AG44" s="137">
        <f t="shared" si="17"/>
        <v>0</v>
      </c>
      <c r="AH44" s="137">
        <f t="shared" si="17"/>
        <v>0</v>
      </c>
      <c r="AI44" s="137">
        <f t="shared" si="17"/>
        <v>0</v>
      </c>
      <c r="AJ44" s="137">
        <f t="shared" si="17"/>
        <v>0</v>
      </c>
      <c r="AK44" s="137">
        <f t="shared" si="17"/>
        <v>0</v>
      </c>
      <c r="AL44" s="137">
        <f t="shared" si="17"/>
        <v>0</v>
      </c>
      <c r="AM44" s="137">
        <f t="shared" si="17"/>
        <v>0</v>
      </c>
      <c r="AN44" s="140">
        <f t="shared" si="17"/>
        <v>0</v>
      </c>
      <c r="AO44"/>
      <c r="AP44" s="104"/>
      <c r="AQ44"/>
      <c r="AR44"/>
      <c r="AS44"/>
      <c r="AT44" s="116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109.6</v>
      </c>
      <c r="H45" s="95">
        <v>1.393</v>
      </c>
      <c r="I45" s="91">
        <v>110.47</v>
      </c>
      <c r="J45" s="108">
        <v>2.5790000000000002</v>
      </c>
      <c r="K45" s="85" t="s">
        <v>65</v>
      </c>
      <c r="L45" s="86">
        <f t="shared" si="6"/>
        <v>0</v>
      </c>
      <c r="M45" s="60"/>
      <c r="N45" s="146" t="s">
        <v>90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B45" s="130" t="s">
        <v>90</v>
      </c>
      <c r="AC45" s="148">
        <f t="shared" ref="AC45:AN45" si="18">IF(AR58&gt;0,AR58,0)</f>
        <v>0</v>
      </c>
      <c r="AD45" s="149">
        <f t="shared" si="18"/>
        <v>0</v>
      </c>
      <c r="AE45" s="149">
        <f t="shared" si="18"/>
        <v>0</v>
      </c>
      <c r="AF45" s="149">
        <f t="shared" si="18"/>
        <v>0</v>
      </c>
      <c r="AG45" s="149">
        <f t="shared" si="18"/>
        <v>0</v>
      </c>
      <c r="AH45" s="149">
        <f t="shared" si="18"/>
        <v>0</v>
      </c>
      <c r="AI45" s="149">
        <f t="shared" si="18"/>
        <v>0</v>
      </c>
      <c r="AJ45" s="149">
        <f t="shared" si="18"/>
        <v>0</v>
      </c>
      <c r="AK45" s="149">
        <f t="shared" si="18"/>
        <v>0</v>
      </c>
      <c r="AL45" s="149">
        <f t="shared" si="18"/>
        <v>0</v>
      </c>
      <c r="AM45" s="149">
        <f t="shared" si="18"/>
        <v>0</v>
      </c>
      <c r="AN45" s="151">
        <f t="shared" si="18"/>
        <v>0</v>
      </c>
      <c r="AO45"/>
      <c r="AP45" s="104"/>
      <c r="AQ45"/>
      <c r="AR45"/>
      <c r="AS45"/>
      <c r="AT45" s="154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67.3</v>
      </c>
      <c r="H46" s="82">
        <v>26.986999999999998</v>
      </c>
      <c r="I46" s="91">
        <v>69.06</v>
      </c>
      <c r="J46" s="152">
        <v>31.562000000000001</v>
      </c>
      <c r="K46" s="85" t="s">
        <v>96</v>
      </c>
      <c r="L46" s="86">
        <f t="shared" si="6"/>
        <v>0</v>
      </c>
      <c r="M46" s="60"/>
      <c r="O46" s="155"/>
      <c r="P46" s="155"/>
      <c r="Q46" s="155"/>
      <c r="R46" s="156"/>
      <c r="S46" s="155"/>
      <c r="T46" s="155"/>
      <c r="U46" s="155"/>
      <c r="V46" s="155"/>
      <c r="W46" s="155"/>
      <c r="X46" s="155"/>
      <c r="Y46" s="155"/>
      <c r="Z46" s="155"/>
      <c r="AB46"/>
      <c r="AC46" s="157"/>
      <c r="AD46" s="157"/>
      <c r="AE46" s="157"/>
      <c r="AF46" s="158"/>
      <c r="AG46" s="157"/>
      <c r="AH46" s="157"/>
      <c r="AI46" s="157"/>
      <c r="AJ46" s="157"/>
      <c r="AK46" s="157"/>
      <c r="AL46" s="157"/>
      <c r="AM46" s="157"/>
      <c r="AN46" s="157"/>
      <c r="AO46"/>
      <c r="AP46" s="104"/>
      <c r="AQ46"/>
      <c r="AR46"/>
      <c r="AS46"/>
      <c r="AT46" s="154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175.5</v>
      </c>
      <c r="H47" s="92">
        <v>294.72000000000003</v>
      </c>
      <c r="I47" s="91">
        <v>175.98</v>
      </c>
      <c r="J47" s="152">
        <v>299.19499999999999</v>
      </c>
      <c r="K47" s="85" t="s">
        <v>99</v>
      </c>
      <c r="L47" s="86">
        <f t="shared" si="6"/>
        <v>0</v>
      </c>
      <c r="M47" s="60"/>
      <c r="AB47" s="159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1"/>
      <c r="AP47" s="104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229.9</v>
      </c>
      <c r="J48" s="152">
        <v>13.11</v>
      </c>
      <c r="K48" s="85" t="s">
        <v>102</v>
      </c>
      <c r="L48" s="86">
        <f>IF(J48=0,"Waduk Kosong",)</f>
        <v>0</v>
      </c>
      <c r="M48" s="162"/>
      <c r="N48" s="163"/>
      <c r="AB48" s="164" t="s">
        <v>103</v>
      </c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6"/>
      <c r="AP48" s="104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149.38999999999999</v>
      </c>
      <c r="H49" s="90">
        <v>11.01</v>
      </c>
      <c r="I49" s="89">
        <v>149.375</v>
      </c>
      <c r="J49" s="167">
        <v>11</v>
      </c>
      <c r="K49" s="85" t="s">
        <v>110</v>
      </c>
      <c r="L49" s="86">
        <f>IF(J49=0,"Waduk Kosong",)</f>
        <v>0</v>
      </c>
      <c r="M49" s="60"/>
      <c r="AB49" s="168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66"/>
      <c r="AP49" s="169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5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99">
        <v>39</v>
      </c>
      <c r="J50" s="100">
        <v>0.47</v>
      </c>
      <c r="K50" s="85"/>
      <c r="L50" s="86">
        <f>IF(J50=0,"Waduk Kosong",)</f>
        <v>0</v>
      </c>
      <c r="M50" s="60"/>
      <c r="AB50" s="168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66"/>
      <c r="AP50" s="104"/>
      <c r="AQ50" s="17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3">
      <c r="B51" s="171">
        <v>41</v>
      </c>
      <c r="C51" s="172" t="s">
        <v>113</v>
      </c>
      <c r="D51" s="172" t="s">
        <v>55</v>
      </c>
      <c r="E51" s="173">
        <v>70</v>
      </c>
      <c r="F51" s="174">
        <v>0.81699999999999995</v>
      </c>
      <c r="G51" s="173">
        <v>69.900000000000006</v>
      </c>
      <c r="H51" s="174">
        <v>0.8</v>
      </c>
      <c r="I51" s="99">
        <v>64.849999999999994</v>
      </c>
      <c r="J51" s="112">
        <v>0.94899999999996398</v>
      </c>
      <c r="K51" s="85"/>
      <c r="L51" s="86">
        <f>IF(J51=0,"Waduk Kosong",)</f>
        <v>0</v>
      </c>
      <c r="M51" s="60"/>
      <c r="AB51" s="168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66"/>
      <c r="AP51" s="104"/>
      <c r="AQ51" s="154" t="s">
        <v>114</v>
      </c>
      <c r="AR51" s="154">
        <f t="shared" ref="AR51:BC51" si="19">COUNT(AC7:AC21)</f>
        <v>15</v>
      </c>
      <c r="AS51" s="154">
        <f t="shared" si="19"/>
        <v>15</v>
      </c>
      <c r="AT51" s="154">
        <f t="shared" si="19"/>
        <v>15</v>
      </c>
      <c r="AU51" s="154">
        <f t="shared" si="19"/>
        <v>15</v>
      </c>
      <c r="AV51" s="154">
        <f t="shared" si="19"/>
        <v>15</v>
      </c>
      <c r="AW51" s="154">
        <f t="shared" si="19"/>
        <v>15</v>
      </c>
      <c r="AX51" s="154">
        <f t="shared" si="19"/>
        <v>15</v>
      </c>
      <c r="AY51" s="154">
        <f t="shared" si="19"/>
        <v>15</v>
      </c>
      <c r="AZ51" s="154">
        <f t="shared" si="19"/>
        <v>15</v>
      </c>
      <c r="BA51" s="154">
        <f t="shared" si="19"/>
        <v>15</v>
      </c>
      <c r="BB51" s="154">
        <f t="shared" si="19"/>
        <v>15</v>
      </c>
      <c r="BC51" s="154">
        <f t="shared" si="19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5"/>
      <c r="F52" s="176">
        <f>SUM(F11:F51)</f>
        <v>1806.642478</v>
      </c>
      <c r="G52" s="175"/>
      <c r="H52" s="176">
        <f>SUM(H11:H51)</f>
        <v>1401.048</v>
      </c>
      <c r="I52" s="175"/>
      <c r="J52" s="177">
        <f>SUM(J11:J51)</f>
        <v>1355.0384114740341</v>
      </c>
      <c r="K52" s="178"/>
      <c r="L52" s="179"/>
      <c r="M52" s="60"/>
      <c r="AB52" s="168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66"/>
      <c r="AP52" s="180">
        <f>COUNT(AC42:AN42)</f>
        <v>12</v>
      </c>
      <c r="AQ52" t="s">
        <v>116</v>
      </c>
      <c r="AR52">
        <f t="shared" ref="AR52:BC52" si="20">AR50-AR51</f>
        <v>0</v>
      </c>
      <c r="AS52">
        <f t="shared" si="20"/>
        <v>0</v>
      </c>
      <c r="AT52">
        <f t="shared" si="20"/>
        <v>0</v>
      </c>
      <c r="AU52">
        <f t="shared" si="20"/>
        <v>0</v>
      </c>
      <c r="AV52">
        <f t="shared" si="20"/>
        <v>0</v>
      </c>
      <c r="AW52">
        <f t="shared" si="20"/>
        <v>0</v>
      </c>
      <c r="AX52">
        <f t="shared" si="20"/>
        <v>0</v>
      </c>
      <c r="AY52">
        <f t="shared" si="20"/>
        <v>0</v>
      </c>
      <c r="AZ52">
        <f t="shared" si="20"/>
        <v>0</v>
      </c>
      <c r="BA52">
        <f t="shared" si="20"/>
        <v>0</v>
      </c>
      <c r="BB52">
        <f t="shared" si="20"/>
        <v>0</v>
      </c>
      <c r="BC52">
        <f t="shared" si="20"/>
        <v>0</v>
      </c>
      <c r="BD52"/>
      <c r="BE52"/>
    </row>
    <row r="53" spans="2:57" ht="27" customHeight="1" thickBot="1" x14ac:dyDescent="0.25">
      <c r="B53" s="181" t="s">
        <v>117</v>
      </c>
      <c r="C53" s="182" t="s">
        <v>118</v>
      </c>
      <c r="D53" s="182"/>
      <c r="E53" s="183"/>
      <c r="F53" s="184"/>
      <c r="G53" s="185"/>
      <c r="H53" s="186">
        <v>1</v>
      </c>
      <c r="I53" s="183"/>
      <c r="J53" s="187">
        <f>IFERROR(+J52/H52,0)</f>
        <v>0.96716059083916761</v>
      </c>
      <c r="K53" s="188"/>
      <c r="L53" s="189"/>
      <c r="M53" s="60"/>
      <c r="AB53" s="168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66"/>
      <c r="AP53" s="180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0"/>
      <c r="C54" s="77" t="s">
        <v>119</v>
      </c>
      <c r="D54" s="77"/>
      <c r="E54" s="191">
        <f>'[1]RINCI 1'!E18</f>
        <v>1726.8225980000002</v>
      </c>
      <c r="F54" s="192">
        <v>1</v>
      </c>
      <c r="G54" s="192">
        <f>+H52/F52*100%</f>
        <v>0.77549820568317229</v>
      </c>
      <c r="H54" s="192"/>
      <c r="I54" s="193">
        <f>+J52/F52</f>
        <v>0.75003130280325125</v>
      </c>
      <c r="J54" s="193"/>
      <c r="K54" s="194"/>
      <c r="L54" s="194"/>
      <c r="M54" s="60"/>
      <c r="AB54" s="168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66"/>
      <c r="AP54" s="180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0"/>
      <c r="C55" s="77" t="s">
        <v>120</v>
      </c>
      <c r="D55" s="77"/>
      <c r="E55" s="195">
        <f>F52-E54</f>
        <v>79.819879999999785</v>
      </c>
      <c r="F55" s="192"/>
      <c r="G55" s="192"/>
      <c r="H55" s="192"/>
      <c r="I55" s="193"/>
      <c r="J55" s="193"/>
      <c r="K55" s="194"/>
      <c r="L55" s="194"/>
      <c r="M55" s="196"/>
      <c r="AB55" s="168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66"/>
      <c r="AP55" s="180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7"/>
      <c r="C56" s="197"/>
      <c r="D56" s="198"/>
      <c r="E56" s="197"/>
      <c r="F56" s="197"/>
      <c r="G56" s="199"/>
      <c r="H56" s="200"/>
      <c r="I56" s="197"/>
      <c r="J56" s="201"/>
      <c r="K56" s="201"/>
      <c r="L56" s="201"/>
      <c r="M56" s="202"/>
      <c r="AB56" s="168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66"/>
      <c r="AP56" s="180"/>
      <c r="AQ56" s="17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3"/>
      <c r="D57" s="203"/>
      <c r="E57" s="203"/>
      <c r="F57" s="204">
        <v>21</v>
      </c>
      <c r="G57" s="205" t="s">
        <v>19</v>
      </c>
      <c r="H57" s="204">
        <v>2019</v>
      </c>
      <c r="I57" s="203"/>
      <c r="J57" s="203"/>
      <c r="K57" s="206"/>
      <c r="L57" s="207"/>
      <c r="M57" s="202"/>
      <c r="AB57" s="168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66"/>
      <c r="AP57" s="180">
        <f>COUNT(AC44:AN44)</f>
        <v>12</v>
      </c>
      <c r="AQ57" s="154" t="s">
        <v>114</v>
      </c>
      <c r="AR57" s="154">
        <f t="shared" ref="AR57:BC57" si="21">COUNT(AC22:AC37)</f>
        <v>16</v>
      </c>
      <c r="AS57" s="154">
        <f t="shared" si="21"/>
        <v>16</v>
      </c>
      <c r="AT57" s="154">
        <f t="shared" si="21"/>
        <v>16</v>
      </c>
      <c r="AU57" s="154">
        <f t="shared" si="21"/>
        <v>15</v>
      </c>
      <c r="AV57" s="154">
        <f t="shared" si="21"/>
        <v>16</v>
      </c>
      <c r="AW57" s="154">
        <f t="shared" si="21"/>
        <v>15</v>
      </c>
      <c r="AX57" s="154">
        <f t="shared" si="21"/>
        <v>16</v>
      </c>
      <c r="AY57" s="154">
        <f t="shared" si="21"/>
        <v>16</v>
      </c>
      <c r="AZ57" s="154">
        <f t="shared" si="21"/>
        <v>16</v>
      </c>
      <c r="BA57" s="154">
        <f t="shared" si="21"/>
        <v>16</v>
      </c>
      <c r="BB57" s="154">
        <f t="shared" si="21"/>
        <v>15</v>
      </c>
      <c r="BC57" s="154">
        <f t="shared" si="21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2"/>
      <c r="AB58" s="168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66"/>
      <c r="AP58" s="104"/>
      <c r="AQ58" t="s">
        <v>116</v>
      </c>
      <c r="AR58">
        <f t="shared" ref="AR58:BC58" si="22">AR56-AR57</f>
        <v>0</v>
      </c>
      <c r="AS58">
        <f t="shared" si="22"/>
        <v>-3</v>
      </c>
      <c r="AT58">
        <f t="shared" si="22"/>
        <v>0</v>
      </c>
      <c r="AU58">
        <f t="shared" si="22"/>
        <v>0</v>
      </c>
      <c r="AV58">
        <f t="shared" si="22"/>
        <v>0</v>
      </c>
      <c r="AW58">
        <f t="shared" si="22"/>
        <v>0</v>
      </c>
      <c r="AX58">
        <f t="shared" si="22"/>
        <v>0</v>
      </c>
      <c r="AY58">
        <f t="shared" si="22"/>
        <v>0</v>
      </c>
      <c r="AZ58">
        <f t="shared" si="22"/>
        <v>-1</v>
      </c>
      <c r="BA58">
        <f t="shared" si="22"/>
        <v>0</v>
      </c>
      <c r="BB58">
        <f t="shared" si="22"/>
        <v>0</v>
      </c>
      <c r="BC58">
        <f t="shared" si="22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2"/>
      <c r="AB59" s="168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66"/>
      <c r="AP59" s="104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2"/>
      <c r="AB60" s="168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66"/>
      <c r="AP60" s="104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8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66"/>
      <c r="AP61" s="104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55.66</v>
      </c>
      <c r="J62" s="233">
        <v>30.492000000000001</v>
      </c>
      <c r="K62" s="234" t="str">
        <f>IF(I62&gt;E62,"Limpas","")</f>
        <v/>
      </c>
      <c r="L62" s="235">
        <v>20.678999999999998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4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333.5</v>
      </c>
      <c r="J63" s="241">
        <v>2.835</v>
      </c>
      <c r="K63" s="234"/>
      <c r="L63" s="242">
        <v>7.7549999999999999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4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23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76.47</v>
      </c>
      <c r="J64" s="241">
        <v>42.545000000000002</v>
      </c>
      <c r="K64" s="234" t="str">
        <f>IF(I64&gt;E64,"Limpas","")</f>
        <v/>
      </c>
      <c r="L64" s="242">
        <v>35.381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23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462.6</v>
      </c>
      <c r="J65" s="246">
        <v>39.746000000000002</v>
      </c>
      <c r="K65" s="234" t="str">
        <f>IF(I65&gt;E65,"Limpas","")</f>
        <v/>
      </c>
      <c r="L65" s="247">
        <v>16.600000000000001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4"/>
      <c r="AQ65" s="250">
        <f>DATE(AC3,1,1)</f>
        <v>1</v>
      </c>
      <c r="AR65">
        <f t="shared" ref="AR65:AR95" si="24">IF(AC7="tad","tad",AC7)</f>
        <v>468.52</v>
      </c>
      <c r="AS65">
        <f t="shared" ref="AS65:AS131" si="25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23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99">
        <v>206.05</v>
      </c>
      <c r="J66" s="100">
        <v>8.3719999999999999</v>
      </c>
      <c r="K66" s="234"/>
      <c r="L66" s="252">
        <v>4.6760000000000002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3" t="e">
        <f>+#REF!&amp;"  hari"</f>
        <v>#REF!</v>
      </c>
      <c r="AN66"/>
      <c r="AO66"/>
      <c r="AP66" s="104"/>
      <c r="AQ66" s="250">
        <f t="shared" ref="AQ66:AQ126" si="26">AQ65+1</f>
        <v>2</v>
      </c>
      <c r="AR66">
        <f t="shared" si="24"/>
        <v>470.06</v>
      </c>
      <c r="AS66">
        <f t="shared" si="25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23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99">
        <v>317.14999999999998</v>
      </c>
      <c r="J67" s="100">
        <v>3.8849999999999998</v>
      </c>
      <c r="K67" s="234" t="str">
        <f>IF(I67&gt;E67,"Limpas","")</f>
        <v/>
      </c>
      <c r="L67" s="254">
        <v>1.66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4"/>
      <c r="AQ67" s="250">
        <f t="shared" si="26"/>
        <v>3</v>
      </c>
      <c r="AR67">
        <f t="shared" si="24"/>
        <v>477.57</v>
      </c>
      <c r="AS67">
        <f t="shared" si="25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23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99">
        <v>86.14</v>
      </c>
      <c r="J68" s="100">
        <f t="shared" ref="J68" si="27">0.007*(I68-49)^3.096</f>
        <v>507.3744114740341</v>
      </c>
      <c r="K68" s="234" t="str">
        <f>IF(I68&gt;E68,"Limpas","")</f>
        <v/>
      </c>
      <c r="L68" s="252">
        <v>421.84100000000001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4"/>
      <c r="AQ68" s="250">
        <f t="shared" si="26"/>
        <v>4</v>
      </c>
      <c r="AR68">
        <f t="shared" si="24"/>
        <v>486.62</v>
      </c>
      <c r="AS68">
        <f t="shared" si="25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23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5">
        <v>112.6</v>
      </c>
      <c r="J69" s="256">
        <v>0</v>
      </c>
      <c r="K69" s="234" t="str">
        <f>IF(I69&gt;E69,"Limpas","")</f>
        <v/>
      </c>
      <c r="L69" s="257">
        <v>0.312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4"/>
      <c r="AQ69" s="250">
        <f t="shared" si="26"/>
        <v>5</v>
      </c>
      <c r="AR69">
        <f t="shared" si="24"/>
        <v>491.17</v>
      </c>
      <c r="AS69">
        <f t="shared" si="25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23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99">
        <v>116.79</v>
      </c>
      <c r="J70" s="100">
        <v>0.70299999999999996</v>
      </c>
      <c r="K70" s="234" t="str">
        <f>IF(I70&gt;E70,"Limpas","")</f>
        <v/>
      </c>
      <c r="L70" s="252">
        <v>1.292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4"/>
      <c r="AQ70" s="250">
        <f t="shared" si="26"/>
        <v>6</v>
      </c>
      <c r="AR70">
        <f t="shared" si="24"/>
        <v>493.16</v>
      </c>
      <c r="AS70">
        <f t="shared" si="25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23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99">
        <v>42.16</v>
      </c>
      <c r="J71" s="100">
        <v>0.81899999999999995</v>
      </c>
      <c r="K71" s="234" t="str">
        <f>IF(I71&gt;E71,"Limpas","")</f>
        <v/>
      </c>
      <c r="L71" s="252">
        <v>1.5249999999999999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4"/>
      <c r="AQ71" s="250">
        <f t="shared" si="26"/>
        <v>7</v>
      </c>
      <c r="AR71">
        <f t="shared" si="24"/>
        <v>495.35</v>
      </c>
      <c r="AS71">
        <f t="shared" si="25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23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111">
        <v>46.97</v>
      </c>
      <c r="J72" s="112">
        <v>0.78800000000000003</v>
      </c>
      <c r="K72" s="234" t="str">
        <f t="shared" ref="K72:K98" si="28">IF(I72&gt;E72,"Limpas","")</f>
        <v/>
      </c>
      <c r="L72" s="252">
        <v>1.9410000000000001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4"/>
      <c r="AQ72" s="250">
        <f t="shared" si="26"/>
        <v>8</v>
      </c>
      <c r="AR72">
        <f t="shared" si="24"/>
        <v>471.76</v>
      </c>
      <c r="AS72">
        <f t="shared" si="25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23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99">
        <f t="shared" ref="I73" si="29">SUM(P73+71)</f>
        <v>71</v>
      </c>
      <c r="J73" s="100">
        <v>1.08</v>
      </c>
      <c r="K73" s="234" t="str">
        <f t="shared" si="28"/>
        <v/>
      </c>
      <c r="L73" s="252">
        <v>0.27100000000000002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4"/>
      <c r="AQ73" s="250">
        <f t="shared" si="26"/>
        <v>9</v>
      </c>
      <c r="AR73">
        <f t="shared" si="24"/>
        <v>474.37</v>
      </c>
      <c r="AS73">
        <f t="shared" si="25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23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99">
        <f t="shared" ref="I74" si="30">SUM(O74+75.8)</f>
        <v>75.8</v>
      </c>
      <c r="J74" s="100">
        <v>0.42599999999999999</v>
      </c>
      <c r="K74" s="234" t="str">
        <f t="shared" si="28"/>
        <v/>
      </c>
      <c r="L74" s="252">
        <v>0.188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4"/>
      <c r="AQ74" s="250">
        <f t="shared" si="26"/>
        <v>10</v>
      </c>
      <c r="AR74">
        <f t="shared" si="24"/>
        <v>480.25</v>
      </c>
      <c r="AS74">
        <f t="shared" si="25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23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99">
        <f t="shared" ref="I75" si="31">SUM(N75+65.95)</f>
        <v>65.95</v>
      </c>
      <c r="J75" s="100">
        <v>0.187</v>
      </c>
      <c r="K75" s="234" t="str">
        <f t="shared" si="28"/>
        <v/>
      </c>
      <c r="L75" s="252">
        <v>0.04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4"/>
      <c r="AQ75" s="250">
        <f t="shared" si="26"/>
        <v>11</v>
      </c>
      <c r="AR75">
        <f t="shared" si="24"/>
        <v>484.01</v>
      </c>
      <c r="AS75">
        <f t="shared" si="25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23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99">
        <v>46.95</v>
      </c>
      <c r="J76" s="100">
        <v>0.38900000000000001</v>
      </c>
      <c r="K76" s="234" t="str">
        <f t="shared" si="28"/>
        <v/>
      </c>
      <c r="L76" s="252">
        <v>0.154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4"/>
      <c r="AQ76" s="250">
        <f t="shared" si="26"/>
        <v>12</v>
      </c>
      <c r="AR76">
        <f t="shared" si="24"/>
        <v>485.4</v>
      </c>
      <c r="AS76">
        <f t="shared" si="25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23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135.37</v>
      </c>
      <c r="J77" s="258">
        <v>332.12</v>
      </c>
      <c r="K77" s="234" t="str">
        <f t="shared" si="28"/>
        <v/>
      </c>
      <c r="L77" s="259">
        <v>287.57600000000002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4"/>
      <c r="AQ77" s="250">
        <f t="shared" si="26"/>
        <v>13</v>
      </c>
      <c r="AR77">
        <f t="shared" si="24"/>
        <v>490.14</v>
      </c>
      <c r="AS77">
        <f t="shared" si="25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23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112.92</v>
      </c>
      <c r="J78" s="258">
        <v>0.42799999999999999</v>
      </c>
      <c r="K78" s="234">
        <v>480.10199999999998</v>
      </c>
      <c r="L78" s="259">
        <v>1.8720000000000001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4"/>
      <c r="AQ78" s="250">
        <f t="shared" si="26"/>
        <v>14</v>
      </c>
      <c r="AR78">
        <f t="shared" si="24"/>
        <v>500.68</v>
      </c>
      <c r="AS78">
        <f t="shared" si="25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23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203.46</v>
      </c>
      <c r="J79" s="258">
        <v>0.30499999999999999</v>
      </c>
      <c r="K79" s="234" t="str">
        <f t="shared" si="28"/>
        <v/>
      </c>
      <c r="L79" s="259">
        <v>1.0999999999999999E-2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4"/>
      <c r="AQ79" s="250">
        <f t="shared" si="26"/>
        <v>15</v>
      </c>
      <c r="AR79">
        <f t="shared" si="24"/>
        <v>481.05</v>
      </c>
      <c r="AS79">
        <f t="shared" si="25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23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223.65</v>
      </c>
      <c r="J80" s="260">
        <v>0.56499999999999995</v>
      </c>
      <c r="K80" s="234" t="str">
        <f t="shared" si="28"/>
        <v/>
      </c>
      <c r="L80" s="261">
        <v>0.21299999999999999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4"/>
      <c r="AQ80" s="250">
        <f t="shared" si="26"/>
        <v>16</v>
      </c>
      <c r="AR80">
        <f t="shared" si="24"/>
        <v>491.1</v>
      </c>
      <c r="AS80">
        <f t="shared" si="25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23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195.42</v>
      </c>
      <c r="J81" s="258">
        <v>0.38500000000000001</v>
      </c>
      <c r="K81" s="234" t="str">
        <f t="shared" si="28"/>
        <v/>
      </c>
      <c r="L81" s="259">
        <v>0.755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4"/>
      <c r="AQ81" s="250">
        <f t="shared" si="26"/>
        <v>17</v>
      </c>
      <c r="AR81">
        <f t="shared" si="24"/>
        <v>511.31</v>
      </c>
      <c r="AS81">
        <f t="shared" si="25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23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170.62</v>
      </c>
      <c r="J82" s="258">
        <v>0.16500000000000001</v>
      </c>
      <c r="K82" s="234">
        <v>226.68</v>
      </c>
      <c r="L82" s="259">
        <v>0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4"/>
      <c r="AQ82" s="250">
        <f t="shared" si="26"/>
        <v>18</v>
      </c>
      <c r="AR82">
        <f t="shared" si="24"/>
        <v>538.91</v>
      </c>
      <c r="AS82">
        <f t="shared" si="25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23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2">
        <v>226.7</v>
      </c>
      <c r="J83" s="263">
        <v>0.59299999999999997</v>
      </c>
      <c r="K83" s="234">
        <v>26.036999999999999</v>
      </c>
      <c r="L83" s="261">
        <v>0.22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4"/>
      <c r="AQ83" s="250">
        <f t="shared" si="26"/>
        <v>19</v>
      </c>
      <c r="AR83">
        <f t="shared" si="24"/>
        <v>551.46</v>
      </c>
      <c r="AS83">
        <f t="shared" si="25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23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242.73</v>
      </c>
      <c r="J84" s="260">
        <v>0.56999999999999995</v>
      </c>
      <c r="K84" s="234">
        <v>235.744</v>
      </c>
      <c r="L84" s="261">
        <v>0.14699999999999999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4"/>
      <c r="AQ84" s="250">
        <f t="shared" si="26"/>
        <v>20</v>
      </c>
      <c r="AR84">
        <f t="shared" si="24"/>
        <v>557.96</v>
      </c>
      <c r="AS84">
        <f t="shared" si="25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23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148.57</v>
      </c>
      <c r="J85" s="260">
        <v>2.3639999999999999</v>
      </c>
      <c r="K85" s="234" t="str">
        <f t="shared" si="28"/>
        <v/>
      </c>
      <c r="L85" s="261">
        <v>1.3380000000000001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4"/>
      <c r="AQ85" s="250">
        <f t="shared" si="26"/>
        <v>21</v>
      </c>
      <c r="AR85">
        <f t="shared" si="24"/>
        <v>569.54</v>
      </c>
      <c r="AS85">
        <f t="shared" si="25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23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232.33</v>
      </c>
      <c r="J86" s="258">
        <v>3.2669999999999999</v>
      </c>
      <c r="K86" s="234">
        <v>500</v>
      </c>
      <c r="L86" s="259">
        <v>2.2480000000000002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4"/>
      <c r="AQ86" s="250">
        <f t="shared" si="26"/>
        <v>22</v>
      </c>
      <c r="AR86">
        <f t="shared" si="24"/>
        <v>556.05999999999995</v>
      </c>
      <c r="AS86">
        <f t="shared" si="25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23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325.5</v>
      </c>
      <c r="J87" s="260">
        <v>0.69499999999999995</v>
      </c>
      <c r="K87" s="234" t="str">
        <f t="shared" si="28"/>
        <v/>
      </c>
      <c r="L87" s="261">
        <v>4.2000000000000003E-2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4"/>
      <c r="AQ87" s="250">
        <f t="shared" si="26"/>
        <v>23</v>
      </c>
      <c r="AR87">
        <f t="shared" si="24"/>
        <v>560.38</v>
      </c>
      <c r="AS87">
        <f t="shared" si="25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23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129.19999999999999</v>
      </c>
      <c r="J88" s="258">
        <v>0.5</v>
      </c>
      <c r="K88" s="234">
        <v>275.45699999999999</v>
      </c>
      <c r="L88" s="259">
        <v>0.23100000000000001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4"/>
      <c r="AQ88" s="250">
        <f t="shared" si="26"/>
        <v>24</v>
      </c>
      <c r="AR88">
        <f t="shared" si="24"/>
        <v>585.01</v>
      </c>
      <c r="AS88">
        <f t="shared" si="25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23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282.77999999999997</v>
      </c>
      <c r="J89" s="258">
        <v>0.51300000000000001</v>
      </c>
      <c r="K89" s="234">
        <v>85.683999999999997</v>
      </c>
      <c r="L89" s="259">
        <v>0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4"/>
      <c r="AQ89" s="250">
        <f t="shared" si="26"/>
        <v>25</v>
      </c>
      <c r="AR89">
        <f t="shared" si="24"/>
        <v>598.17999999999995</v>
      </c>
      <c r="AS89">
        <f t="shared" si="25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23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98.65</v>
      </c>
      <c r="J90" s="260">
        <v>0.92500000000000004</v>
      </c>
      <c r="K90" s="234" t="str">
        <f t="shared" si="28"/>
        <v/>
      </c>
      <c r="L90" s="261">
        <v>0.89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4"/>
      <c r="AQ90" s="250">
        <f t="shared" si="26"/>
        <v>26</v>
      </c>
      <c r="AR90">
        <f t="shared" si="24"/>
        <v>607.37</v>
      </c>
      <c r="AS90">
        <f t="shared" si="25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23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189.66</v>
      </c>
      <c r="J91" s="260">
        <v>7.9000000000000001E-2</v>
      </c>
      <c r="K91" s="234" t="str">
        <f t="shared" si="28"/>
        <v/>
      </c>
      <c r="L91" s="261">
        <v>7.1999999999999995E-2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4"/>
      <c r="AQ91" s="250">
        <f t="shared" si="26"/>
        <v>27</v>
      </c>
      <c r="AR91">
        <f t="shared" si="24"/>
        <v>614</v>
      </c>
      <c r="AS91">
        <f t="shared" si="25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23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170.63</v>
      </c>
      <c r="J92" s="260">
        <v>8.3000000000000004E-2</v>
      </c>
      <c r="K92" s="234">
        <v>8.4770000000000003</v>
      </c>
      <c r="L92" s="261">
        <v>7.6999999999999999E-2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4"/>
      <c r="AQ92" s="250">
        <f t="shared" si="26"/>
        <v>28</v>
      </c>
      <c r="AR92">
        <f t="shared" si="24"/>
        <v>621.64</v>
      </c>
      <c r="AS92">
        <f t="shared" si="25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23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153.01</v>
      </c>
      <c r="J93" s="264">
        <v>9.0690000000000008</v>
      </c>
      <c r="K93" s="234" t="str">
        <f t="shared" si="28"/>
        <v>Limpas</v>
      </c>
      <c r="L93" s="265">
        <v>3.633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4"/>
      <c r="AQ93" s="250">
        <f t="shared" si="26"/>
        <v>29</v>
      </c>
      <c r="AR93">
        <f t="shared" si="24"/>
        <v>682.48</v>
      </c>
      <c r="AS93">
        <f t="shared" si="25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23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238.79</v>
      </c>
      <c r="J94" s="264">
        <v>2.29</v>
      </c>
      <c r="K94" s="234" t="str">
        <f t="shared" si="28"/>
        <v/>
      </c>
      <c r="L94" s="265">
        <v>0.96499999999999997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4"/>
      <c r="AQ94" s="250">
        <f t="shared" si="26"/>
        <v>30</v>
      </c>
      <c r="AR94">
        <f t="shared" si="24"/>
        <v>679.16</v>
      </c>
      <c r="AS94">
        <f t="shared" si="25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23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120.75</v>
      </c>
      <c r="J95" s="258">
        <v>4.1539999999999999</v>
      </c>
      <c r="K95" s="234" t="str">
        <f t="shared" si="28"/>
        <v>Limpas</v>
      </c>
      <c r="L95" s="259">
        <v>3.734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4"/>
      <c r="AQ95" s="250">
        <f t="shared" si="26"/>
        <v>31</v>
      </c>
      <c r="AR95">
        <f t="shared" si="24"/>
        <v>687.79</v>
      </c>
      <c r="AS95">
        <f t="shared" si="25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23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110.48</v>
      </c>
      <c r="J96" s="258">
        <v>2.5979999999999999</v>
      </c>
      <c r="K96" s="234" t="str">
        <f t="shared" si="28"/>
        <v/>
      </c>
      <c r="L96" s="259">
        <v>1.8009999999999999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4"/>
      <c r="AQ96" s="250">
        <f t="shared" si="26"/>
        <v>32</v>
      </c>
      <c r="AR96">
        <f t="shared" ref="AR96:AR102" si="32">IF(AD7="tad","tad",AD7)</f>
        <v>717.42</v>
      </c>
      <c r="AS96">
        <f t="shared" si="25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23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69.36</v>
      </c>
      <c r="J97" s="264">
        <v>32.243000000000002</v>
      </c>
      <c r="K97" s="234" t="str">
        <f t="shared" si="28"/>
        <v/>
      </c>
      <c r="L97" s="265">
        <v>13.124000000000001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4"/>
      <c r="AQ97" s="250">
        <f t="shared" si="26"/>
        <v>33</v>
      </c>
      <c r="AR97">
        <f t="shared" si="32"/>
        <v>737.04</v>
      </c>
      <c r="AS97">
        <f t="shared" si="25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23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164.5</v>
      </c>
      <c r="H98" s="240">
        <v>195.773</v>
      </c>
      <c r="I98" s="239">
        <v>176.06</v>
      </c>
      <c r="J98" s="264">
        <v>299.94099999999997</v>
      </c>
      <c r="K98" s="234" t="str">
        <f t="shared" si="28"/>
        <v/>
      </c>
      <c r="L98" s="265">
        <v>276.60300000000001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4"/>
      <c r="AQ98" s="250">
        <f t="shared" si="26"/>
        <v>34</v>
      </c>
      <c r="AR98">
        <f t="shared" si="32"/>
        <v>705.75</v>
      </c>
      <c r="AS98">
        <f t="shared" si="25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229.66</v>
      </c>
      <c r="J99" s="264">
        <v>11.7</v>
      </c>
      <c r="K99" s="234" t="str">
        <f>IF(I99&gt;E99,"Limpas","")</f>
        <v/>
      </c>
      <c r="L99" s="265">
        <v>17.86</v>
      </c>
      <c r="M99" s="163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4"/>
      <c r="AQ99" s="250">
        <f t="shared" si="26"/>
        <v>35</v>
      </c>
      <c r="AR99">
        <f t="shared" si="32"/>
        <v>749.2</v>
      </c>
      <c r="AS99">
        <f t="shared" si="25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149.41</v>
      </c>
      <c r="J100" s="266">
        <v>11.03</v>
      </c>
      <c r="K100" s="267" t="s">
        <v>110</v>
      </c>
      <c r="L100" s="268">
        <v>17.97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4"/>
      <c r="AQ100" s="250">
        <f t="shared" si="26"/>
        <v>36</v>
      </c>
      <c r="AR100">
        <f t="shared" si="32"/>
        <v>750.36</v>
      </c>
      <c r="AS100">
        <f t="shared" si="25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99">
        <v>39</v>
      </c>
      <c r="J101" s="100">
        <v>0.47</v>
      </c>
      <c r="K101" s="267" t="s">
        <v>99</v>
      </c>
      <c r="L101" s="268">
        <v>0.29199999999999998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4"/>
      <c r="AQ101" s="250">
        <f t="shared" si="26"/>
        <v>37</v>
      </c>
      <c r="AR101">
        <f t="shared" si="32"/>
        <v>758.61</v>
      </c>
      <c r="AS101">
        <f t="shared" si="25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1">
        <v>41</v>
      </c>
      <c r="C102" s="269" t="s">
        <v>113</v>
      </c>
      <c r="D102" s="269" t="s">
        <v>55</v>
      </c>
      <c r="E102" s="270">
        <v>70</v>
      </c>
      <c r="F102" s="271">
        <v>0.81699999999999995</v>
      </c>
      <c r="G102" s="270">
        <v>70</v>
      </c>
      <c r="H102" s="271">
        <v>0.82</v>
      </c>
      <c r="I102" s="99">
        <v>64.75</v>
      </c>
      <c r="J102" s="112">
        <v>0.93699999999996597</v>
      </c>
      <c r="K102" s="272"/>
      <c r="L102" s="268">
        <v>0.67900000000000005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4"/>
      <c r="AQ102" s="250">
        <f t="shared" si="26"/>
        <v>38</v>
      </c>
      <c r="AR102">
        <f t="shared" si="32"/>
        <v>745.27</v>
      </c>
      <c r="AS102">
        <f t="shared" si="25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3"/>
      <c r="F103" s="274">
        <f>SUM(F62:F102)</f>
        <v>1813.882478</v>
      </c>
      <c r="G103" s="273"/>
      <c r="H103" s="274">
        <f>SUM(H65:H102)</f>
        <v>711.3660000000001</v>
      </c>
      <c r="I103" s="273"/>
      <c r="J103" s="275">
        <f>SUM(J62:J102)</f>
        <v>1357.630411474034</v>
      </c>
      <c r="K103" s="276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4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1" t="s">
        <v>117</v>
      </c>
      <c r="C104" s="209" t="s">
        <v>118</v>
      </c>
      <c r="D104" s="209"/>
      <c r="E104" s="277"/>
      <c r="F104" s="278"/>
      <c r="G104" s="279"/>
      <c r="H104" s="280">
        <v>1</v>
      </c>
      <c r="I104" s="277"/>
      <c r="J104" s="281">
        <f>IFERROR(+J103/H103,0)</f>
        <v>1.9084836940112879</v>
      </c>
      <c r="K104" s="282"/>
      <c r="L104" s="283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4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0"/>
      <c r="C105" s="284" t="s">
        <v>119</v>
      </c>
      <c r="D105" s="285"/>
      <c r="E105" s="286">
        <v>1736.79</v>
      </c>
      <c r="F105" s="287">
        <v>1</v>
      </c>
      <c r="G105" s="288" t="s">
        <v>117</v>
      </c>
      <c r="H105" s="287">
        <f>+H103/F103*100%</f>
        <v>0.39217866020976033</v>
      </c>
      <c r="I105" s="289"/>
      <c r="J105" s="290">
        <f>+J103/F103</f>
        <v>0.74846657814952111</v>
      </c>
      <c r="K105" s="291"/>
      <c r="L105" s="283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4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0"/>
      <c r="C106" s="284" t="s">
        <v>120</v>
      </c>
      <c r="D106" s="285"/>
      <c r="E106" s="292">
        <f>F103-E105</f>
        <v>77.092478000000028</v>
      </c>
      <c r="F106" s="293"/>
      <c r="G106" s="200"/>
      <c r="H106" s="293"/>
      <c r="I106" s="197"/>
      <c r="J106" s="293"/>
      <c r="K106" s="294"/>
      <c r="L106" s="294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4"/>
      <c r="AQ106" s="250">
        <f>AQ102+1</f>
        <v>39</v>
      </c>
      <c r="AR106">
        <f t="shared" ref="AR106:AR126" si="33">IF(AD14="tad","tad",AD14)</f>
        <v>791.13</v>
      </c>
      <c r="AS106">
        <f t="shared" si="25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3"/>
      <c r="D107" s="203"/>
      <c r="E107" s="203"/>
      <c r="F107" s="204">
        <v>20</v>
      </c>
      <c r="G107" s="205" t="s">
        <v>19</v>
      </c>
      <c r="H107" s="204">
        <v>2019</v>
      </c>
      <c r="I107" s="203"/>
      <c r="J107" s="203"/>
      <c r="K107" s="206"/>
      <c r="L107" s="207"/>
      <c r="M107" s="295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4"/>
      <c r="AQ107" s="250">
        <f t="shared" si="26"/>
        <v>40</v>
      </c>
      <c r="AR107">
        <f t="shared" si="33"/>
        <v>802.7</v>
      </c>
      <c r="AS107">
        <f t="shared" si="25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296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4"/>
      <c r="AQ108" s="250">
        <f t="shared" si="26"/>
        <v>41</v>
      </c>
      <c r="AR108">
        <f t="shared" si="33"/>
        <v>810.28</v>
      </c>
      <c r="AS108">
        <f t="shared" si="25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2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4"/>
      <c r="AQ109" s="250">
        <f t="shared" si="26"/>
        <v>42</v>
      </c>
      <c r="AR109">
        <f t="shared" si="33"/>
        <v>818.09</v>
      </c>
      <c r="AS109">
        <f t="shared" si="25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2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4"/>
      <c r="AQ110" s="250">
        <f t="shared" si="26"/>
        <v>43</v>
      </c>
      <c r="AR110">
        <f t="shared" si="33"/>
        <v>825.73</v>
      </c>
      <c r="AS110">
        <f t="shared" si="25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2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4"/>
      <c r="AQ111" s="250">
        <f t="shared" si="26"/>
        <v>44</v>
      </c>
      <c r="AR111">
        <f t="shared" si="33"/>
        <v>819.44</v>
      </c>
      <c r="AS111">
        <f t="shared" si="25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55.7</v>
      </c>
      <c r="J112" s="233">
        <v>30.716999999999999</v>
      </c>
      <c r="K112" s="297" t="str">
        <f>IF(I112&gt;E112,"Limpas","")</f>
        <v/>
      </c>
      <c r="L112" s="235"/>
      <c r="M112" s="20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4"/>
      <c r="AQ112" s="250">
        <f t="shared" si="26"/>
        <v>45</v>
      </c>
      <c r="AR112">
        <f t="shared" si="33"/>
        <v>821.12</v>
      </c>
      <c r="AS112">
        <f t="shared" si="25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333.59</v>
      </c>
      <c r="J113" s="241">
        <v>2.8969999999999998</v>
      </c>
      <c r="K113" s="297" t="str">
        <f>IF(I113&gt;E113,"Limpas","")</f>
        <v/>
      </c>
      <c r="L113" s="242"/>
      <c r="M113" s="202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4"/>
      <c r="AQ113" s="250">
        <f t="shared" si="26"/>
        <v>46</v>
      </c>
      <c r="AR113">
        <f t="shared" si="33"/>
        <v>830.77</v>
      </c>
      <c r="AS113">
        <f t="shared" si="25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34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76.5</v>
      </c>
      <c r="J114" s="241">
        <v>42.725000000000001</v>
      </c>
      <c r="K114" s="297"/>
      <c r="L114" s="242"/>
      <c r="M114" s="298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4"/>
      <c r="AQ114" s="250">
        <f t="shared" si="26"/>
        <v>47</v>
      </c>
      <c r="AR114">
        <f t="shared" si="33"/>
        <v>842.95</v>
      </c>
      <c r="AS114">
        <f t="shared" si="25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34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462.6</v>
      </c>
      <c r="J115" s="246">
        <v>39.746000000000002</v>
      </c>
      <c r="K115" s="297" t="str">
        <f t="shared" ref="K115:K148" si="35">IF(I115&gt;E115,"Limpas","")</f>
        <v/>
      </c>
      <c r="L115" s="247"/>
      <c r="M115" s="202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4"/>
      <c r="AQ115" s="250">
        <f t="shared" si="26"/>
        <v>48</v>
      </c>
      <c r="AR115">
        <f t="shared" si="33"/>
        <v>860.49</v>
      </c>
      <c r="AS115">
        <f t="shared" si="25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99">
        <v>206.05</v>
      </c>
      <c r="J116" s="100">
        <v>8.3719999999999999</v>
      </c>
      <c r="K116" s="297" t="str">
        <f t="shared" si="35"/>
        <v/>
      </c>
      <c r="L116" s="252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4"/>
      <c r="AQ116" s="250">
        <f t="shared" si="26"/>
        <v>49</v>
      </c>
      <c r="AR116">
        <f t="shared" si="33"/>
        <v>879.45</v>
      </c>
      <c r="AS116">
        <f t="shared" si="25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99">
        <v>317.14999999999998</v>
      </c>
      <c r="J117" s="100">
        <v>3.8849999999999998</v>
      </c>
      <c r="K117" s="297" t="str">
        <f t="shared" si="35"/>
        <v/>
      </c>
      <c r="L117" s="254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4"/>
      <c r="AQ117" s="250">
        <f t="shared" si="26"/>
        <v>50</v>
      </c>
      <c r="AR117">
        <f t="shared" si="33"/>
        <v>918.18</v>
      </c>
      <c r="AS117">
        <f t="shared" si="25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34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99">
        <v>86.14</v>
      </c>
      <c r="J118" s="100">
        <f t="shared" ref="J118" si="36">0.007*(I118-49)^3.096</f>
        <v>507.3744114740341</v>
      </c>
      <c r="K118" s="297" t="str">
        <f t="shared" si="35"/>
        <v/>
      </c>
      <c r="L118" s="252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4"/>
      <c r="AQ118" s="250">
        <f t="shared" si="26"/>
        <v>51</v>
      </c>
      <c r="AR118">
        <f t="shared" si="33"/>
        <v>910.63</v>
      </c>
      <c r="AS118">
        <f t="shared" si="25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34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5">
        <v>112.6</v>
      </c>
      <c r="J119" s="299">
        <v>0</v>
      </c>
      <c r="K119" s="297" t="str">
        <f t="shared" si="35"/>
        <v/>
      </c>
      <c r="L119" s="25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4"/>
      <c r="AQ119" s="250">
        <f t="shared" si="26"/>
        <v>52</v>
      </c>
      <c r="AR119">
        <f t="shared" si="33"/>
        <v>924.02</v>
      </c>
      <c r="AS119">
        <f t="shared" si="25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34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99">
        <v>116.8</v>
      </c>
      <c r="J120" s="100">
        <v>0.70599999999999996</v>
      </c>
      <c r="K120" s="297" t="str">
        <f t="shared" si="35"/>
        <v/>
      </c>
      <c r="L120" s="252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4"/>
      <c r="AQ120" s="250">
        <f t="shared" si="26"/>
        <v>53</v>
      </c>
      <c r="AR120">
        <f t="shared" si="33"/>
        <v>936.83</v>
      </c>
      <c r="AS120">
        <f t="shared" si="25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34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99">
        <v>42.12</v>
      </c>
      <c r="J121" s="100">
        <v>0.81299999999999994</v>
      </c>
      <c r="K121" s="297" t="str">
        <f t="shared" si="35"/>
        <v/>
      </c>
      <c r="L121" s="252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4"/>
      <c r="AQ121" s="250">
        <f t="shared" si="26"/>
        <v>54</v>
      </c>
      <c r="AR121">
        <f t="shared" si="33"/>
        <v>946.1</v>
      </c>
      <c r="AS121">
        <f t="shared" si="25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34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111">
        <v>46.92</v>
      </c>
      <c r="J122" s="112">
        <v>0.78</v>
      </c>
      <c r="K122" s="297" t="str">
        <f t="shared" si="35"/>
        <v/>
      </c>
      <c r="L122" s="25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4"/>
      <c r="AQ122" s="250">
        <f t="shared" si="26"/>
        <v>55</v>
      </c>
      <c r="AR122">
        <f t="shared" si="33"/>
        <v>957.32</v>
      </c>
      <c r="AS122">
        <f t="shared" si="25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34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99">
        <f t="shared" ref="I123" si="37">SUM(P123+71)</f>
        <v>71</v>
      </c>
      <c r="J123" s="100">
        <v>1.0880000000000001</v>
      </c>
      <c r="K123" s="297" t="str">
        <f t="shared" si="35"/>
        <v/>
      </c>
      <c r="L123" s="252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4"/>
      <c r="AQ123" s="250">
        <f t="shared" si="26"/>
        <v>56</v>
      </c>
      <c r="AR123">
        <f t="shared" si="33"/>
        <v>965.1</v>
      </c>
      <c r="AS123">
        <f t="shared" si="25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34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99">
        <f t="shared" ref="I124" si="38">SUM(O124+75.8)</f>
        <v>75.8</v>
      </c>
      <c r="J124" s="100">
        <v>0.42599999999999999</v>
      </c>
      <c r="K124" s="297" t="str">
        <f t="shared" si="35"/>
        <v/>
      </c>
      <c r="L124" s="252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4"/>
      <c r="AQ124" s="250">
        <f t="shared" si="26"/>
        <v>57</v>
      </c>
      <c r="AR124">
        <f t="shared" si="33"/>
        <v>991.13</v>
      </c>
      <c r="AS124">
        <f t="shared" si="25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34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99">
        <f t="shared" ref="I125" si="39">SUM(N125+65.95)</f>
        <v>65.95</v>
      </c>
      <c r="J125" s="100">
        <v>0.20300000000000001</v>
      </c>
      <c r="K125" s="297" t="str">
        <f t="shared" si="35"/>
        <v/>
      </c>
      <c r="L125" s="252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4"/>
      <c r="AQ125" s="250">
        <f t="shared" si="26"/>
        <v>58</v>
      </c>
      <c r="AR125">
        <f t="shared" si="33"/>
        <v>992.37</v>
      </c>
      <c r="AS125">
        <f t="shared" si="25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34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99">
        <v>46.95</v>
      </c>
      <c r="J126" s="100">
        <v>0.38900000000000001</v>
      </c>
      <c r="K126" s="297" t="str">
        <f t="shared" si="35"/>
        <v/>
      </c>
      <c r="L126" s="252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4"/>
      <c r="AQ126" s="250">
        <f t="shared" si="26"/>
        <v>59</v>
      </c>
      <c r="AR126">
        <f t="shared" si="33"/>
        <v>992.39</v>
      </c>
      <c r="AS126">
        <f t="shared" si="25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34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135.38999999999999</v>
      </c>
      <c r="J127" s="258">
        <v>333.2</v>
      </c>
      <c r="K127" s="297" t="str">
        <f t="shared" si="35"/>
        <v/>
      </c>
      <c r="L127" s="259"/>
      <c r="M127" s="202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4"/>
      <c r="AQ127" s="250">
        <f>AQ126+2</f>
        <v>61</v>
      </c>
      <c r="AR127">
        <f t="shared" ref="AR127:AR152" si="40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34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112.97</v>
      </c>
      <c r="J128" s="258">
        <v>0.43</v>
      </c>
      <c r="K128" s="297">
        <v>480.10199999999998</v>
      </c>
      <c r="L128" s="259"/>
      <c r="M128" s="202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4"/>
      <c r="AQ128" s="250">
        <f>AQ127+1</f>
        <v>62</v>
      </c>
      <c r="AR128">
        <f t="shared" si="40"/>
        <v>1000.81</v>
      </c>
      <c r="AS128">
        <f t="shared" si="25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34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203.46</v>
      </c>
      <c r="J129" s="258">
        <v>0.30499999999999999</v>
      </c>
      <c r="K129" s="297" t="str">
        <f t="shared" si="35"/>
        <v/>
      </c>
      <c r="L129" s="259"/>
      <c r="M129" s="202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4"/>
      <c r="AQ129" s="250">
        <f>AQ128+1</f>
        <v>63</v>
      </c>
      <c r="AR129">
        <f t="shared" si="40"/>
        <v>1010.85</v>
      </c>
      <c r="AS129">
        <f t="shared" si="25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34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223.59</v>
      </c>
      <c r="J130" s="260">
        <v>0.55900000000000005</v>
      </c>
      <c r="K130" s="297" t="str">
        <f t="shared" si="35"/>
        <v/>
      </c>
      <c r="L130" s="261"/>
      <c r="M130" s="202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4"/>
      <c r="AQ130" s="250">
        <f>AQ129+1</f>
        <v>64</v>
      </c>
      <c r="AR130">
        <f t="shared" si="40"/>
        <v>1021.39</v>
      </c>
      <c r="AS130">
        <f t="shared" si="25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34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195.57</v>
      </c>
      <c r="J131" s="258">
        <v>0.40200000000000002</v>
      </c>
      <c r="K131" s="297" t="str">
        <f t="shared" si="35"/>
        <v/>
      </c>
      <c r="L131" s="259"/>
      <c r="M131" s="202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4"/>
      <c r="AQ131" s="250">
        <f>AQ130+1</f>
        <v>65</v>
      </c>
      <c r="AR131">
        <f t="shared" si="40"/>
        <v>1040.9000000000001</v>
      </c>
      <c r="AS131">
        <f t="shared" si="25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34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170.61</v>
      </c>
      <c r="J132" s="258">
        <v>0.16500000000000001</v>
      </c>
      <c r="K132" s="297">
        <v>226.68</v>
      </c>
      <c r="L132" s="259"/>
      <c r="M132" s="20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4"/>
      <c r="AQ132" s="250">
        <f t="shared" ref="AQ132:AQ195" si="41">AQ131+1</f>
        <v>66</v>
      </c>
      <c r="AR132">
        <f t="shared" si="40"/>
        <v>1056.71</v>
      </c>
      <c r="AS132">
        <f t="shared" ref="AS132:AS198" si="42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34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2">
        <v>226.7</v>
      </c>
      <c r="J133" s="263">
        <v>0.59299999999999997</v>
      </c>
      <c r="K133" s="297">
        <v>26.036999999999999</v>
      </c>
      <c r="L133" s="261"/>
      <c r="M133" s="202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4"/>
      <c r="AQ133" s="250">
        <f t="shared" si="41"/>
        <v>67</v>
      </c>
      <c r="AR133">
        <f t="shared" si="40"/>
        <v>1104.9100000000001</v>
      </c>
      <c r="AS133">
        <f t="shared" si="42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34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242.7</v>
      </c>
      <c r="J134" s="260">
        <v>0.56499999999999995</v>
      </c>
      <c r="K134" s="297">
        <v>235.744</v>
      </c>
      <c r="L134" s="261"/>
      <c r="M134" s="202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4"/>
      <c r="AQ134" s="250">
        <f t="shared" si="41"/>
        <v>68</v>
      </c>
      <c r="AR134">
        <f t="shared" si="40"/>
        <v>1132</v>
      </c>
      <c r="AS134">
        <f t="shared" si="42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34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148.57</v>
      </c>
      <c r="J135" s="260">
        <v>2.3639999999999999</v>
      </c>
      <c r="K135" s="297" t="str">
        <f t="shared" si="35"/>
        <v/>
      </c>
      <c r="L135" s="261"/>
      <c r="M135" s="202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4"/>
      <c r="AQ135" s="250">
        <f t="shared" si="41"/>
        <v>69</v>
      </c>
      <c r="AR135">
        <f t="shared" si="40"/>
        <v>1137.05</v>
      </c>
      <c r="AS135">
        <f t="shared" si="42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34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232.34</v>
      </c>
      <c r="J136" s="258">
        <v>3.274</v>
      </c>
      <c r="K136" s="297">
        <v>500</v>
      </c>
      <c r="L136" s="259"/>
      <c r="M136" s="202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4"/>
      <c r="AQ136" s="250">
        <f t="shared" si="41"/>
        <v>70</v>
      </c>
      <c r="AR136">
        <f t="shared" si="40"/>
        <v>1138.3800000000001</v>
      </c>
      <c r="AS136">
        <f t="shared" si="42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34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325.5</v>
      </c>
      <c r="J137" s="260">
        <v>0.69499999999999995</v>
      </c>
      <c r="K137" s="297" t="str">
        <f t="shared" si="35"/>
        <v/>
      </c>
      <c r="L137" s="261"/>
      <c r="M137" s="202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4"/>
      <c r="AQ137" s="250">
        <f t="shared" si="41"/>
        <v>71</v>
      </c>
      <c r="AR137">
        <f t="shared" si="40"/>
        <v>1139.73</v>
      </c>
      <c r="AS137">
        <f t="shared" si="42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34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129.19999999999999</v>
      </c>
      <c r="J138" s="258">
        <v>0.5</v>
      </c>
      <c r="K138" s="297">
        <v>275.45699999999999</v>
      </c>
      <c r="L138" s="259"/>
      <c r="M138" s="202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4"/>
      <c r="AQ138" s="250">
        <f t="shared" si="41"/>
        <v>72</v>
      </c>
      <c r="AR138">
        <f t="shared" si="40"/>
        <v>1131.3499999999999</v>
      </c>
      <c r="AS138">
        <f t="shared" si="42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34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282.76</v>
      </c>
      <c r="J139" s="258">
        <v>0.51</v>
      </c>
      <c r="K139" s="297" t="str">
        <f t="shared" si="35"/>
        <v/>
      </c>
      <c r="L139" s="259"/>
      <c r="M139" s="202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4"/>
      <c r="AQ139" s="250">
        <f t="shared" si="41"/>
        <v>73</v>
      </c>
      <c r="AR139">
        <f t="shared" si="40"/>
        <v>1134.3499999999999</v>
      </c>
      <c r="AS139">
        <f t="shared" si="42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34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98.66</v>
      </c>
      <c r="J140" s="260">
        <v>0.92700000000000005</v>
      </c>
      <c r="K140" s="297" t="str">
        <f t="shared" si="35"/>
        <v/>
      </c>
      <c r="L140" s="261"/>
      <c r="M140" s="202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4"/>
      <c r="AQ140" s="250">
        <f t="shared" si="41"/>
        <v>74</v>
      </c>
      <c r="AR140">
        <f t="shared" si="40"/>
        <v>1129.96</v>
      </c>
      <c r="AS140">
        <f t="shared" si="42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34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189.67</v>
      </c>
      <c r="J141" s="260">
        <v>7.9000000000000001E-2</v>
      </c>
      <c r="K141" s="297" t="str">
        <f t="shared" si="35"/>
        <v/>
      </c>
      <c r="L141" s="261"/>
      <c r="M141" s="202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4"/>
      <c r="AQ141" s="250">
        <f t="shared" si="41"/>
        <v>75</v>
      </c>
      <c r="AR141">
        <f t="shared" si="40"/>
        <v>1126.5</v>
      </c>
      <c r="AS141">
        <f t="shared" si="42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34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170.77</v>
      </c>
      <c r="J142" s="260">
        <v>8.5999999999999993E-2</v>
      </c>
      <c r="K142" s="297">
        <v>8.4770000000000003</v>
      </c>
      <c r="L142" s="261"/>
      <c r="M142" s="20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4"/>
      <c r="AQ142" s="250">
        <f t="shared" si="41"/>
        <v>76</v>
      </c>
      <c r="AR142">
        <f t="shared" si="40"/>
        <v>1129.3900000000001</v>
      </c>
      <c r="AS142">
        <f t="shared" si="42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34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153.02000000000001</v>
      </c>
      <c r="J143" s="264">
        <v>9.0990000000000002</v>
      </c>
      <c r="K143" s="297" t="str">
        <f>IF(I143&gt;E143,"Limpas","")</f>
        <v>Limpas</v>
      </c>
      <c r="L143" s="265"/>
      <c r="M143" s="202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4"/>
      <c r="AQ143" s="250">
        <f t="shared" si="41"/>
        <v>77</v>
      </c>
      <c r="AR143">
        <f t="shared" si="40"/>
        <v>1137.1300000000001</v>
      </c>
      <c r="AS143">
        <f t="shared" si="42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34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238.79</v>
      </c>
      <c r="J144" s="264">
        <v>2.29</v>
      </c>
      <c r="K144" s="297" t="str">
        <f t="shared" si="35"/>
        <v/>
      </c>
      <c r="L144" s="265"/>
      <c r="M144" s="202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4"/>
      <c r="AQ144" s="250">
        <f t="shared" si="41"/>
        <v>78</v>
      </c>
      <c r="AR144">
        <f t="shared" si="40"/>
        <v>1172.44</v>
      </c>
      <c r="AS144">
        <f t="shared" si="42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34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120.75</v>
      </c>
      <c r="J145" s="258">
        <v>4.1539999999999999</v>
      </c>
      <c r="K145" s="297" t="str">
        <f t="shared" si="35"/>
        <v>Limpas</v>
      </c>
      <c r="L145" s="259"/>
      <c r="M145" s="202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4"/>
      <c r="AQ145" s="250">
        <f t="shared" si="41"/>
        <v>79</v>
      </c>
      <c r="AR145">
        <f t="shared" si="40"/>
        <v>1177.5</v>
      </c>
      <c r="AS145">
        <f t="shared" si="42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34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110.49</v>
      </c>
      <c r="J146" s="258">
        <v>2.617</v>
      </c>
      <c r="K146" s="297" t="str">
        <f t="shared" si="35"/>
        <v/>
      </c>
      <c r="L146" s="259"/>
      <c r="M146" s="202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4"/>
      <c r="AQ146" s="250">
        <f t="shared" si="41"/>
        <v>80</v>
      </c>
      <c r="AR146">
        <f t="shared" si="40"/>
        <v>1180.31</v>
      </c>
      <c r="AS146">
        <f t="shared" si="42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34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69.61</v>
      </c>
      <c r="J147" s="264">
        <v>32.811</v>
      </c>
      <c r="K147" s="297">
        <v>31.690999999999999</v>
      </c>
      <c r="L147" s="265"/>
      <c r="M147" s="202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4"/>
      <c r="AQ147" s="250">
        <f t="shared" si="41"/>
        <v>81</v>
      </c>
      <c r="AR147">
        <f t="shared" si="40"/>
        <v>1185.56</v>
      </c>
      <c r="AS147">
        <f t="shared" si="42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34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176.13</v>
      </c>
      <c r="J148" s="264">
        <v>300.59399999999999</v>
      </c>
      <c r="K148" s="297" t="str">
        <f t="shared" si="35"/>
        <v/>
      </c>
      <c r="L148" s="265"/>
      <c r="M148" s="202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4"/>
      <c r="AQ148" s="250">
        <f t="shared" si="41"/>
        <v>82</v>
      </c>
      <c r="AR148">
        <f t="shared" si="40"/>
        <v>1190.18</v>
      </c>
      <c r="AS148">
        <f t="shared" si="42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229.5</v>
      </c>
      <c r="J149" s="264">
        <v>10.83</v>
      </c>
      <c r="K149" s="297" t="str">
        <f>IF(I149&gt;E149,"Limpas","")</f>
        <v/>
      </c>
      <c r="L149" s="265"/>
      <c r="M149" s="163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4"/>
      <c r="AQ149" s="250">
        <f t="shared" si="41"/>
        <v>83</v>
      </c>
      <c r="AR149">
        <f t="shared" si="40"/>
        <v>1214.57</v>
      </c>
      <c r="AS149">
        <f t="shared" si="42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149.54</v>
      </c>
      <c r="J150" s="266">
        <v>11.17</v>
      </c>
      <c r="K150" s="300" t="s">
        <v>110</v>
      </c>
      <c r="L150" s="268"/>
      <c r="M150" s="202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4"/>
      <c r="AQ150" s="250">
        <f t="shared" si="41"/>
        <v>84</v>
      </c>
      <c r="AR150">
        <f t="shared" si="40"/>
        <v>1227.79</v>
      </c>
      <c r="AS150">
        <f t="shared" si="42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99">
        <v>39.03</v>
      </c>
      <c r="J151" s="100">
        <v>0.47399999999999998</v>
      </c>
      <c r="K151" s="300" t="s">
        <v>99</v>
      </c>
      <c r="L151" s="268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4"/>
      <c r="AQ151" s="250">
        <f t="shared" si="41"/>
        <v>85</v>
      </c>
      <c r="AR151">
        <f t="shared" si="40"/>
        <v>1248.53</v>
      </c>
      <c r="AS151">
        <f t="shared" si="42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1">
        <v>41</v>
      </c>
      <c r="C152" s="269" t="s">
        <v>113</v>
      </c>
      <c r="D152" s="269" t="s">
        <v>55</v>
      </c>
      <c r="E152" s="270">
        <v>70</v>
      </c>
      <c r="F152" s="271">
        <v>0.81699999999999995</v>
      </c>
      <c r="G152" s="270">
        <v>70</v>
      </c>
      <c r="H152" s="271">
        <v>0.82</v>
      </c>
      <c r="I152" s="99">
        <v>64.650000000000006</v>
      </c>
      <c r="J152" s="112">
        <v>0.92499999999996796</v>
      </c>
      <c r="K152" s="300"/>
      <c r="L152" s="268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4"/>
      <c r="AQ152" s="250">
        <f t="shared" si="41"/>
        <v>86</v>
      </c>
      <c r="AR152">
        <f t="shared" si="40"/>
        <v>1255.01</v>
      </c>
      <c r="AS152">
        <f t="shared" si="42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3"/>
      <c r="F153" s="274">
        <f>SUM(F112:F152)</f>
        <v>1813.882478</v>
      </c>
      <c r="G153" s="273"/>
      <c r="H153" s="274">
        <f>SUM(H115:H152)</f>
        <v>609.5870000000001</v>
      </c>
      <c r="I153" s="273"/>
      <c r="J153" s="275">
        <f>SUM(J112:J152)</f>
        <v>1359.7394114740339</v>
      </c>
      <c r="K153" s="301"/>
      <c r="L153" s="302"/>
      <c r="M153" s="202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4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1" t="s">
        <v>117</v>
      </c>
      <c r="C154" s="209" t="s">
        <v>118</v>
      </c>
      <c r="D154" s="209"/>
      <c r="E154" s="277"/>
      <c r="F154" s="278"/>
      <c r="G154" s="279"/>
      <c r="H154" s="280">
        <v>1</v>
      </c>
      <c r="I154" s="277"/>
      <c r="J154" s="281">
        <f>IFERROR(+J153/H153,0)</f>
        <v>2.2305912223752045</v>
      </c>
      <c r="K154" s="303"/>
      <c r="L154" s="304"/>
      <c r="M154" s="202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4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0"/>
      <c r="C155" s="284" t="s">
        <v>119</v>
      </c>
      <c r="D155" s="285"/>
      <c r="E155" s="286">
        <v>1736.79</v>
      </c>
      <c r="F155" s="287">
        <v>1</v>
      </c>
      <c r="G155" s="288" t="s">
        <v>117</v>
      </c>
      <c r="H155" s="287">
        <f>+H153/F153*100%</f>
        <v>0.33606752774420928</v>
      </c>
      <c r="I155" s="289"/>
      <c r="J155" s="290">
        <f>+J153/F153</f>
        <v>0.74962927751156871</v>
      </c>
      <c r="K155" s="305"/>
      <c r="L155" s="306"/>
      <c r="M155" s="202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4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0"/>
      <c r="C156" s="284" t="s">
        <v>120</v>
      </c>
      <c r="D156" s="285"/>
      <c r="E156" s="292">
        <f>F153-E155</f>
        <v>77.092478000000028</v>
      </c>
      <c r="F156" s="293"/>
      <c r="G156" s="200"/>
      <c r="H156" s="293"/>
      <c r="I156" s="197"/>
      <c r="J156" s="293"/>
      <c r="K156" s="294"/>
      <c r="L156" s="294"/>
      <c r="M156" s="202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4"/>
      <c r="AQ156" s="250">
        <f>AQ152+1</f>
        <v>87</v>
      </c>
      <c r="AR156">
        <f>IF(AE33="tad","tad",AE33)</f>
        <v>1264.5899999999999</v>
      </c>
      <c r="AS156">
        <f t="shared" si="42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3"/>
      <c r="D157" s="203"/>
      <c r="E157" s="203"/>
      <c r="F157" s="204">
        <v>19</v>
      </c>
      <c r="G157" s="205" t="s">
        <v>19</v>
      </c>
      <c r="H157" s="204">
        <v>2019</v>
      </c>
      <c r="I157" s="203"/>
      <c r="J157" s="203"/>
      <c r="K157" s="206"/>
      <c r="L157" s="207"/>
      <c r="M157" s="202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4"/>
      <c r="AQ157" s="250">
        <f t="shared" si="41"/>
        <v>88</v>
      </c>
      <c r="AR157">
        <f>IF(AE34="tad","tad",AE34)</f>
        <v>1271.46</v>
      </c>
      <c r="AS157">
        <f t="shared" si="42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2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4"/>
      <c r="AQ158" s="250">
        <f t="shared" si="41"/>
        <v>89</v>
      </c>
      <c r="AR158">
        <f>IF(AE35="tad","tad",AE35)</f>
        <v>1276.67</v>
      </c>
      <c r="AS158">
        <f t="shared" si="42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2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4"/>
      <c r="AQ159" s="250">
        <f t="shared" si="41"/>
        <v>90</v>
      </c>
      <c r="AR159">
        <f>IF(AE36="tad","tad",AE36)</f>
        <v>1276.48</v>
      </c>
      <c r="AS159">
        <f t="shared" si="42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2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4"/>
      <c r="AQ160" s="250">
        <f t="shared" si="41"/>
        <v>91</v>
      </c>
      <c r="AR160">
        <f>IF(AE37="tad","tad",AE37)</f>
        <v>1278.73</v>
      </c>
      <c r="AS160">
        <f t="shared" si="42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3"/>
      <c r="M161" s="202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4"/>
      <c r="AQ161" s="250">
        <f t="shared" si="41"/>
        <v>92</v>
      </c>
      <c r="AR161">
        <f t="shared" ref="AR161:AR190" si="43">IF(AF7="tad","tad",AF7)</f>
        <v>1280.54</v>
      </c>
      <c r="AS161">
        <f t="shared" si="42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55.74</v>
      </c>
      <c r="J162" s="233">
        <v>30.943000000000001</v>
      </c>
      <c r="K162" s="232">
        <v>0</v>
      </c>
      <c r="L162" s="307">
        <v>2.23</v>
      </c>
      <c r="M162" s="308"/>
      <c r="N162" s="309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4"/>
      <c r="AQ162" s="250">
        <f t="shared" si="41"/>
        <v>93</v>
      </c>
      <c r="AR162">
        <f t="shared" si="43"/>
        <v>1277.7</v>
      </c>
      <c r="AS162">
        <f t="shared" si="42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333.41</v>
      </c>
      <c r="J163" s="241">
        <v>2.7749999999999999</v>
      </c>
      <c r="K163" s="232">
        <v>0</v>
      </c>
      <c r="L163" s="310">
        <v>7.335</v>
      </c>
      <c r="M163" s="311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4"/>
      <c r="AQ163" s="250">
        <f t="shared" si="41"/>
        <v>94</v>
      </c>
      <c r="AR163">
        <f t="shared" si="43"/>
        <v>1270.18</v>
      </c>
      <c r="AS163">
        <f t="shared" si="42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44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76.510000000000005</v>
      </c>
      <c r="J164" s="241">
        <v>42.784999999999997</v>
      </c>
      <c r="K164" s="232">
        <v>0</v>
      </c>
      <c r="L164" s="310">
        <v>4.657</v>
      </c>
      <c r="M164" s="308"/>
      <c r="N164" s="309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4"/>
      <c r="AQ164" s="250">
        <f t="shared" si="41"/>
        <v>95</v>
      </c>
      <c r="AR164">
        <f t="shared" si="43"/>
        <v>1273.6600000000001</v>
      </c>
      <c r="AS164">
        <f t="shared" si="42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44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462.6</v>
      </c>
      <c r="J165" s="246">
        <v>39.746000000000002</v>
      </c>
      <c r="K165" s="232">
        <v>0</v>
      </c>
      <c r="L165" s="312">
        <v>16.18</v>
      </c>
      <c r="M165" s="313"/>
      <c r="N165" s="314"/>
      <c r="O165" s="31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4"/>
      <c r="AQ165" s="250">
        <f t="shared" si="41"/>
        <v>96</v>
      </c>
      <c r="AR165">
        <f t="shared" si="43"/>
        <v>1294.1300000000001</v>
      </c>
      <c r="AS165">
        <f t="shared" si="42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44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99">
        <v>206.05</v>
      </c>
      <c r="J166" s="100">
        <v>8.3719999999999999</v>
      </c>
      <c r="K166" s="232">
        <v>0</v>
      </c>
      <c r="L166" s="316">
        <v>0.66900000000000004</v>
      </c>
      <c r="M166" s="202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4"/>
      <c r="AQ166" s="250">
        <f t="shared" si="41"/>
        <v>97</v>
      </c>
      <c r="AR166">
        <f t="shared" si="43"/>
        <v>1326.69</v>
      </c>
      <c r="AS166">
        <f t="shared" si="42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44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99">
        <v>317.14999999999998</v>
      </c>
      <c r="J167" s="100">
        <v>3.8849999999999998</v>
      </c>
      <c r="K167" s="232">
        <v>0</v>
      </c>
      <c r="L167" s="317">
        <v>0.104</v>
      </c>
      <c r="M167" s="202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4"/>
      <c r="AQ167" s="250">
        <f t="shared" si="41"/>
        <v>98</v>
      </c>
      <c r="AR167">
        <f t="shared" si="43"/>
        <v>1292.6099999999999</v>
      </c>
      <c r="AS167">
        <f t="shared" si="42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44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99">
        <v>86.12</v>
      </c>
      <c r="J168" s="100">
        <f t="shared" ref="J168" si="45">0.007*(I168-49)^3.096</f>
        <v>506.52899152141441</v>
      </c>
      <c r="K168" s="232">
        <v>0</v>
      </c>
      <c r="L168" s="316">
        <v>517.59400000000005</v>
      </c>
      <c r="M168" s="202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4"/>
      <c r="AQ168" s="250">
        <f t="shared" si="41"/>
        <v>99</v>
      </c>
      <c r="AR168">
        <f t="shared" si="43"/>
        <v>1334.83</v>
      </c>
      <c r="AS168">
        <f t="shared" si="42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44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5">
        <v>112.6</v>
      </c>
      <c r="J169" s="299">
        <v>0</v>
      </c>
      <c r="K169" s="232">
        <v>0</v>
      </c>
      <c r="L169" s="318">
        <v>0.93</v>
      </c>
      <c r="M169" s="202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4"/>
      <c r="AQ169" s="250">
        <f t="shared" si="41"/>
        <v>100</v>
      </c>
      <c r="AR169">
        <f t="shared" si="43"/>
        <v>1332.42</v>
      </c>
      <c r="AS169">
        <f t="shared" si="42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44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99">
        <v>116.81</v>
      </c>
      <c r="J170" s="100">
        <v>0.70899999999999996</v>
      </c>
      <c r="K170" s="232">
        <v>0</v>
      </c>
      <c r="L170" s="316">
        <v>1.369</v>
      </c>
      <c r="M170" s="202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4"/>
      <c r="AQ170" s="250">
        <f t="shared" si="41"/>
        <v>101</v>
      </c>
      <c r="AR170">
        <f t="shared" si="43"/>
        <v>1338.25</v>
      </c>
      <c r="AS170">
        <f t="shared" si="42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44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99">
        <v>42.08</v>
      </c>
      <c r="J171" s="100">
        <v>0.80700000000000005</v>
      </c>
      <c r="K171" s="232">
        <v>0</v>
      </c>
      <c r="L171" s="316">
        <v>2.0649999999999999</v>
      </c>
      <c r="M171" s="202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4"/>
      <c r="AQ171" s="250">
        <f t="shared" si="41"/>
        <v>102</v>
      </c>
      <c r="AR171">
        <f t="shared" si="43"/>
        <v>1332.53</v>
      </c>
      <c r="AS171">
        <f t="shared" si="42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44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111">
        <v>46.87</v>
      </c>
      <c r="J172" s="112">
        <v>0.77200000000000002</v>
      </c>
      <c r="K172" s="232">
        <v>0</v>
      </c>
      <c r="L172" s="316">
        <v>2.3380000000000001</v>
      </c>
      <c r="M172" s="20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4"/>
      <c r="AQ172" s="250">
        <f t="shared" si="41"/>
        <v>103</v>
      </c>
      <c r="AR172">
        <f t="shared" si="43"/>
        <v>1337.67</v>
      </c>
      <c r="AS172">
        <f t="shared" si="42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44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99">
        <f t="shared" ref="I173" si="46">SUM(P173+71)</f>
        <v>71</v>
      </c>
      <c r="J173" s="100">
        <v>1.0940000000000001</v>
      </c>
      <c r="K173" s="232">
        <v>0</v>
      </c>
      <c r="L173" s="316">
        <v>0.59299999999999997</v>
      </c>
      <c r="M173" s="202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4"/>
      <c r="AQ173" s="250">
        <f t="shared" si="41"/>
        <v>104</v>
      </c>
      <c r="AR173">
        <f t="shared" si="43"/>
        <v>1343.81</v>
      </c>
      <c r="AS173">
        <f t="shared" si="42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44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99">
        <f t="shared" ref="I174" si="47">SUM(O174+75.8)</f>
        <v>75.8</v>
      </c>
      <c r="J174" s="100">
        <v>0.42599999999999999</v>
      </c>
      <c r="K174" s="232">
        <v>0</v>
      </c>
      <c r="L174" s="316">
        <v>0.21199999999999999</v>
      </c>
      <c r="M174" s="202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4"/>
      <c r="AQ174" s="250">
        <f t="shared" si="41"/>
        <v>105</v>
      </c>
      <c r="AR174">
        <f t="shared" si="43"/>
        <v>1336.66</v>
      </c>
      <c r="AS174">
        <f t="shared" si="42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44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99">
        <f t="shared" ref="I175" si="48">SUM(N175+65.95)</f>
        <v>65.95</v>
      </c>
      <c r="J175" s="100">
        <v>0.219</v>
      </c>
      <c r="K175" s="232">
        <v>0</v>
      </c>
      <c r="L175" s="316">
        <v>8.5000000000000006E-2</v>
      </c>
      <c r="M175" s="202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4"/>
      <c r="AQ175" s="250">
        <f t="shared" si="41"/>
        <v>106</v>
      </c>
      <c r="AR175">
        <f t="shared" si="43"/>
        <v>1336.9</v>
      </c>
      <c r="AS175">
        <f t="shared" si="42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44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99">
        <v>46.95</v>
      </c>
      <c r="J176" s="100">
        <v>0.38900000000000001</v>
      </c>
      <c r="K176" s="232">
        <v>0</v>
      </c>
      <c r="L176" s="316">
        <v>0.248</v>
      </c>
      <c r="M176" s="202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4"/>
      <c r="AQ176" s="250">
        <f t="shared" si="41"/>
        <v>107</v>
      </c>
      <c r="AR176">
        <f t="shared" si="43"/>
        <v>1350.3</v>
      </c>
      <c r="AS176">
        <f t="shared" si="42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44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135.41</v>
      </c>
      <c r="J177" s="258">
        <v>334.28</v>
      </c>
      <c r="K177" s="232">
        <v>0</v>
      </c>
      <c r="L177" s="319">
        <v>75.671999999999997</v>
      </c>
      <c r="M177" s="202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4"/>
      <c r="AQ177" s="250">
        <f t="shared" si="41"/>
        <v>108</v>
      </c>
      <c r="AR177">
        <f t="shared" si="43"/>
        <v>1356.24</v>
      </c>
      <c r="AS177">
        <f t="shared" si="42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44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112.99</v>
      </c>
      <c r="J178" s="258">
        <v>0.43099999999999999</v>
      </c>
      <c r="K178" s="232">
        <v>0</v>
      </c>
      <c r="L178" s="319">
        <v>1.0329999999999999</v>
      </c>
      <c r="M178" s="202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4"/>
      <c r="AQ178" s="250">
        <f t="shared" si="41"/>
        <v>109</v>
      </c>
      <c r="AR178">
        <f t="shared" si="43"/>
        <v>1360.67</v>
      </c>
      <c r="AS178">
        <f t="shared" si="42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44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203.46</v>
      </c>
      <c r="J179" s="258">
        <v>0.30499999999999999</v>
      </c>
      <c r="K179" s="232">
        <v>0</v>
      </c>
      <c r="L179" s="319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4"/>
      <c r="AQ179" s="250">
        <f t="shared" si="41"/>
        <v>110</v>
      </c>
      <c r="AR179">
        <f t="shared" si="43"/>
        <v>1360.15</v>
      </c>
      <c r="AS179">
        <f t="shared" si="42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44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223.63</v>
      </c>
      <c r="J180" s="260">
        <v>0.56299999999999994</v>
      </c>
      <c r="K180" s="232">
        <v>0</v>
      </c>
      <c r="L180" s="320">
        <v>0.30499999999999999</v>
      </c>
      <c r="M180" s="202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4"/>
      <c r="AQ180" s="250">
        <f t="shared" si="41"/>
        <v>111</v>
      </c>
      <c r="AR180">
        <f t="shared" si="43"/>
        <v>1359.74</v>
      </c>
      <c r="AS180">
        <f t="shared" si="42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44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195.64</v>
      </c>
      <c r="J181" s="258">
        <v>0.41099999999999998</v>
      </c>
      <c r="K181" s="232">
        <v>0</v>
      </c>
      <c r="L181" s="319">
        <v>1.522</v>
      </c>
      <c r="M181" s="202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4"/>
      <c r="AQ181" s="250">
        <f t="shared" si="41"/>
        <v>112</v>
      </c>
      <c r="AR181">
        <f t="shared" si="43"/>
        <v>1357.63</v>
      </c>
      <c r="AS181">
        <f t="shared" si="42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44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170.61</v>
      </c>
      <c r="J182" s="258">
        <v>0.16500000000000001</v>
      </c>
      <c r="K182" s="232">
        <v>0</v>
      </c>
      <c r="L182" s="319">
        <v>0</v>
      </c>
      <c r="M182" s="20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4"/>
      <c r="AQ182" s="250">
        <f t="shared" si="41"/>
        <v>113</v>
      </c>
      <c r="AR182">
        <f t="shared" si="43"/>
        <v>1355.04</v>
      </c>
      <c r="AS182">
        <f t="shared" si="42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2">
        <v>226.7</v>
      </c>
      <c r="J183" s="263">
        <v>0.59299999999999997</v>
      </c>
      <c r="K183" s="232">
        <v>0</v>
      </c>
      <c r="L183" s="321">
        <v>0.29299999999999998</v>
      </c>
      <c r="M183" s="202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4"/>
      <c r="AQ183" s="250">
        <f t="shared" si="41"/>
        <v>114</v>
      </c>
      <c r="AR183">
        <f t="shared" si="43"/>
        <v>0</v>
      </c>
      <c r="AS183">
        <f t="shared" si="42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44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242.7</v>
      </c>
      <c r="J184" s="260">
        <v>0.56499999999999995</v>
      </c>
      <c r="K184" s="232">
        <v>0</v>
      </c>
      <c r="L184" s="320">
        <v>0.502</v>
      </c>
      <c r="M184" s="202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4"/>
      <c r="AQ184" s="250">
        <f t="shared" si="41"/>
        <v>115</v>
      </c>
      <c r="AR184">
        <f t="shared" si="43"/>
        <v>0</v>
      </c>
      <c r="AS184">
        <f t="shared" si="42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44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148.58000000000001</v>
      </c>
      <c r="J185" s="260">
        <v>2.3690000000000002</v>
      </c>
      <c r="K185" s="232">
        <v>0</v>
      </c>
      <c r="L185" s="320">
        <v>0.39300000000000002</v>
      </c>
      <c r="M185" s="202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4"/>
      <c r="AQ185" s="250">
        <f t="shared" si="41"/>
        <v>116</v>
      </c>
      <c r="AR185">
        <f t="shared" si="43"/>
        <v>0</v>
      </c>
      <c r="AS185">
        <f t="shared" si="42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44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232.35</v>
      </c>
      <c r="J186" s="258">
        <v>3.28</v>
      </c>
      <c r="K186" s="232">
        <v>0</v>
      </c>
      <c r="L186" s="319">
        <v>1.254</v>
      </c>
      <c r="M186" s="202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4"/>
      <c r="AQ186" s="250">
        <f t="shared" si="41"/>
        <v>117</v>
      </c>
      <c r="AR186">
        <f t="shared" si="43"/>
        <v>0</v>
      </c>
      <c r="AS186">
        <f t="shared" si="42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44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325.5</v>
      </c>
      <c r="J187" s="260">
        <v>0.69499999999999995</v>
      </c>
      <c r="K187" s="232">
        <v>0</v>
      </c>
      <c r="L187" s="320">
        <v>0</v>
      </c>
      <c r="M187" s="202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4"/>
      <c r="AQ187" s="250">
        <f t="shared" si="41"/>
        <v>118</v>
      </c>
      <c r="AR187">
        <f t="shared" si="43"/>
        <v>0</v>
      </c>
      <c r="AS187">
        <f t="shared" si="42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44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129.19999999999999</v>
      </c>
      <c r="J188" s="258">
        <v>0.5</v>
      </c>
      <c r="K188" s="232">
        <v>0</v>
      </c>
      <c r="L188" s="319">
        <v>0</v>
      </c>
      <c r="M188" s="202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4"/>
      <c r="AQ188" s="250">
        <f t="shared" si="41"/>
        <v>119</v>
      </c>
      <c r="AR188">
        <f t="shared" si="43"/>
        <v>0</v>
      </c>
      <c r="AS188">
        <f t="shared" si="42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44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282.77999999999997</v>
      </c>
      <c r="J189" s="258">
        <v>0.51300000000000001</v>
      </c>
      <c r="K189" s="232">
        <v>0</v>
      </c>
      <c r="L189" s="319">
        <v>0</v>
      </c>
      <c r="M189" s="202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4"/>
      <c r="AQ189" s="250">
        <f t="shared" si="41"/>
        <v>120</v>
      </c>
      <c r="AR189">
        <f t="shared" si="43"/>
        <v>0</v>
      </c>
      <c r="AS189">
        <f t="shared" si="42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44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98.66</v>
      </c>
      <c r="J190" s="260">
        <v>0.92700000000000005</v>
      </c>
      <c r="K190" s="232">
        <v>0</v>
      </c>
      <c r="L190" s="320">
        <v>0.20699999999999999</v>
      </c>
      <c r="M190" s="202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4"/>
      <c r="AQ190" s="250">
        <f t="shared" si="41"/>
        <v>121</v>
      </c>
      <c r="AR190">
        <f t="shared" si="43"/>
        <v>0</v>
      </c>
      <c r="AS190">
        <f t="shared" si="42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44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189.67</v>
      </c>
      <c r="J191" s="260">
        <v>7.9000000000000001E-2</v>
      </c>
      <c r="K191" s="232">
        <v>0</v>
      </c>
      <c r="L191" s="320">
        <v>0</v>
      </c>
      <c r="M191" s="202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4"/>
      <c r="AQ191" s="250">
        <f t="shared" si="41"/>
        <v>122</v>
      </c>
      <c r="AR191">
        <f t="shared" ref="AR191:AR202" si="49">IF(AG7="tad","tad",AG7)</f>
        <v>0</v>
      </c>
      <c r="AS191">
        <f t="shared" si="42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44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171.32</v>
      </c>
      <c r="J192" s="260">
        <v>0.1</v>
      </c>
      <c r="K192" s="232">
        <v>0</v>
      </c>
      <c r="L192" s="320">
        <v>0</v>
      </c>
      <c r="M192" s="20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4"/>
      <c r="AQ192" s="250">
        <f t="shared" si="41"/>
        <v>123</v>
      </c>
      <c r="AR192">
        <f t="shared" si="49"/>
        <v>0</v>
      </c>
      <c r="AS192">
        <f t="shared" si="42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44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153.02000000000001</v>
      </c>
      <c r="J193" s="264">
        <v>9.0990000000000002</v>
      </c>
      <c r="K193" s="232">
        <v>0</v>
      </c>
      <c r="L193" s="322">
        <v>5.0510000000000002</v>
      </c>
      <c r="M193" s="202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4"/>
      <c r="AQ193" s="250">
        <f t="shared" si="41"/>
        <v>124</v>
      </c>
      <c r="AR193">
        <f t="shared" si="49"/>
        <v>0</v>
      </c>
      <c r="AS193">
        <f t="shared" si="42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238.78</v>
      </c>
      <c r="J194" s="264">
        <v>2.2850000000000001</v>
      </c>
      <c r="K194" s="232">
        <v>0</v>
      </c>
      <c r="L194" s="322">
        <v>0.90900000000000003</v>
      </c>
      <c r="M194" s="202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4"/>
      <c r="AQ194" s="250">
        <f t="shared" si="41"/>
        <v>125</v>
      </c>
      <c r="AR194">
        <f t="shared" si="49"/>
        <v>0</v>
      </c>
      <c r="AS194">
        <f t="shared" si="42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44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120.75</v>
      </c>
      <c r="J195" s="258">
        <v>4.1539999999999999</v>
      </c>
      <c r="K195" s="232">
        <v>0</v>
      </c>
      <c r="L195" s="319">
        <v>3.113</v>
      </c>
      <c r="M195" s="202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4"/>
      <c r="AQ195" s="250">
        <f t="shared" si="41"/>
        <v>126</v>
      </c>
      <c r="AR195">
        <f t="shared" si="49"/>
        <v>0</v>
      </c>
      <c r="AS195">
        <f t="shared" si="42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44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110.5</v>
      </c>
      <c r="J196" s="258">
        <v>2.6360000000000001</v>
      </c>
      <c r="K196" s="232">
        <v>0</v>
      </c>
      <c r="L196" s="319">
        <v>1.276</v>
      </c>
      <c r="M196" s="202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4"/>
      <c r="AQ196" s="250">
        <f t="shared" ref="AQ196:AQ259" si="50">AQ195+1</f>
        <v>127</v>
      </c>
      <c r="AR196">
        <f t="shared" si="49"/>
        <v>0</v>
      </c>
      <c r="AS196">
        <f t="shared" si="42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44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69.849999999999994</v>
      </c>
      <c r="J197" s="264">
        <v>33.356000000000002</v>
      </c>
      <c r="K197" s="232">
        <v>0</v>
      </c>
      <c r="L197" s="322">
        <v>12.279</v>
      </c>
      <c r="M197" s="202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4"/>
      <c r="AQ197" s="250">
        <f t="shared" si="50"/>
        <v>128</v>
      </c>
      <c r="AR197">
        <f t="shared" si="49"/>
        <v>0</v>
      </c>
      <c r="AS197">
        <f t="shared" si="42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44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176.22</v>
      </c>
      <c r="J198" s="264">
        <v>301.43299999999999</v>
      </c>
      <c r="K198" s="232">
        <v>0</v>
      </c>
      <c r="L198" s="322">
        <v>245.49</v>
      </c>
      <c r="M198" s="202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4"/>
      <c r="AQ198" s="250">
        <f t="shared" si="50"/>
        <v>129</v>
      </c>
      <c r="AR198">
        <f t="shared" si="49"/>
        <v>0</v>
      </c>
      <c r="AS198">
        <f t="shared" si="42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229.22</v>
      </c>
      <c r="J199" s="264">
        <v>9.4700000000000006</v>
      </c>
      <c r="K199" s="232">
        <v>0</v>
      </c>
      <c r="L199" s="316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4"/>
      <c r="AQ199" s="250">
        <f t="shared" si="50"/>
        <v>130</v>
      </c>
      <c r="AR199">
        <f t="shared" si="49"/>
        <v>0</v>
      </c>
      <c r="AS199">
        <f t="shared" ref="AS199:AS268" si="51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149.47399999999999</v>
      </c>
      <c r="J200" s="266">
        <v>11.1</v>
      </c>
      <c r="K200" s="232">
        <v>0</v>
      </c>
      <c r="L200" s="238">
        <v>17.701000000000001</v>
      </c>
      <c r="M200" s="202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4"/>
      <c r="AQ200" s="250">
        <f t="shared" si="50"/>
        <v>131</v>
      </c>
      <c r="AR200">
        <f t="shared" si="49"/>
        <v>0</v>
      </c>
      <c r="AS200">
        <f t="shared" si="51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99">
        <v>39.03</v>
      </c>
      <c r="J201" s="100">
        <v>0.47399999999999998</v>
      </c>
      <c r="K201" s="232">
        <v>0</v>
      </c>
      <c r="L201" s="231">
        <v>0.36199999999999999</v>
      </c>
      <c r="M201" s="202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4"/>
      <c r="AQ201" s="250">
        <f t="shared" si="50"/>
        <v>132</v>
      </c>
      <c r="AR201">
        <f t="shared" si="49"/>
        <v>0</v>
      </c>
      <c r="AS201">
        <f t="shared" si="51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1">
        <v>41</v>
      </c>
      <c r="C202" s="269" t="s">
        <v>113</v>
      </c>
      <c r="D202" s="269" t="s">
        <v>55</v>
      </c>
      <c r="E202" s="270">
        <v>70</v>
      </c>
      <c r="F202" s="271">
        <v>0.81699999999999995</v>
      </c>
      <c r="G202" s="270">
        <v>70</v>
      </c>
      <c r="H202" s="271">
        <v>0.82</v>
      </c>
      <c r="I202" s="99">
        <v>64.55</v>
      </c>
      <c r="J202" s="112">
        <v>0.91299999999996995</v>
      </c>
      <c r="K202" s="232">
        <v>0</v>
      </c>
      <c r="L202" s="271">
        <v>0</v>
      </c>
      <c r="M202" s="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4"/>
      <c r="AQ202" s="250">
        <f t="shared" si="50"/>
        <v>133</v>
      </c>
      <c r="AR202">
        <f t="shared" si="49"/>
        <v>0</v>
      </c>
      <c r="AS202">
        <f t="shared" si="51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3"/>
      <c r="F203" s="274">
        <f>SUM(F162:F202)</f>
        <v>1813.882478</v>
      </c>
      <c r="G203" s="273"/>
      <c r="H203" s="323">
        <f>SUM(H165:H202)</f>
        <v>707.09900000000005</v>
      </c>
      <c r="I203" s="324"/>
      <c r="J203" s="325">
        <f>SUM(J162:J202)</f>
        <v>1360.1469915214145</v>
      </c>
      <c r="K203" s="275">
        <f>SUM(K162:K202)</f>
        <v>0</v>
      </c>
      <c r="L203" s="275">
        <f>SUM(L162:L202)</f>
        <v>944.37000000000012</v>
      </c>
      <c r="M203" s="202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4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1" t="s">
        <v>117</v>
      </c>
      <c r="C204" s="209" t="s">
        <v>118</v>
      </c>
      <c r="D204" s="209"/>
      <c r="E204" s="277"/>
      <c r="F204" s="278"/>
      <c r="G204" s="279"/>
      <c r="H204" s="326">
        <v>1</v>
      </c>
      <c r="I204" s="304"/>
      <c r="J204" s="327">
        <f>IFERROR(+J203/H203,0)</f>
        <v>1.9235594895784245</v>
      </c>
      <c r="K204" s="281">
        <f>IFERROR(+K203/I203,0)</f>
        <v>0</v>
      </c>
      <c r="L204" s="283"/>
      <c r="M204" s="202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4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0"/>
      <c r="C205" s="284" t="s">
        <v>119</v>
      </c>
      <c r="D205" s="285"/>
      <c r="E205" s="286">
        <v>1736.79</v>
      </c>
      <c r="F205" s="287">
        <v>1</v>
      </c>
      <c r="G205" s="288" t="s">
        <v>117</v>
      </c>
      <c r="H205" s="328">
        <f>+H203/F203*100%</f>
        <v>0.38982624760764684</v>
      </c>
      <c r="I205" s="304"/>
      <c r="J205" s="329">
        <f>+J203/F203</f>
        <v>0.74985397787243768</v>
      </c>
      <c r="K205" s="290"/>
      <c r="L205" s="283"/>
      <c r="M205" s="202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4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0"/>
      <c r="C206" s="284" t="s">
        <v>120</v>
      </c>
      <c r="D206" s="285"/>
      <c r="E206" s="292">
        <f>F203-E205</f>
        <v>77.092478000000028</v>
      </c>
      <c r="F206" s="293"/>
      <c r="G206" s="200"/>
      <c r="H206" s="293"/>
      <c r="I206" s="197"/>
      <c r="J206" s="293"/>
      <c r="K206" s="294"/>
      <c r="L206" s="283"/>
      <c r="M206" s="202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4"/>
      <c r="AQ206" s="250">
        <f>AQ202+1</f>
        <v>134</v>
      </c>
      <c r="AR206">
        <f t="shared" ref="AR206:AR224" si="52">IF(AG19="tad","tad",AG19)</f>
        <v>0</v>
      </c>
      <c r="AS206">
        <f t="shared" si="51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3"/>
      <c r="D207" s="203"/>
      <c r="E207" s="203"/>
      <c r="F207" s="204">
        <v>18</v>
      </c>
      <c r="G207" s="205" t="s">
        <v>19</v>
      </c>
      <c r="H207" s="204">
        <v>2019</v>
      </c>
      <c r="I207" s="203"/>
      <c r="J207" s="203"/>
      <c r="K207" s="206"/>
      <c r="L207" s="283"/>
      <c r="M207" s="202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4"/>
      <c r="AQ207" s="250">
        <f t="shared" si="50"/>
        <v>135</v>
      </c>
      <c r="AR207">
        <f t="shared" si="52"/>
        <v>0</v>
      </c>
      <c r="AS207">
        <f t="shared" si="51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3"/>
      <c r="M208" s="202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4"/>
      <c r="AQ208" s="250">
        <f t="shared" si="50"/>
        <v>136</v>
      </c>
      <c r="AR208">
        <f t="shared" si="52"/>
        <v>0</v>
      </c>
      <c r="AS208">
        <f t="shared" si="51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3"/>
      <c r="M209" s="202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4"/>
      <c r="AQ209" s="250">
        <f t="shared" si="50"/>
        <v>137</v>
      </c>
      <c r="AR209">
        <f t="shared" si="52"/>
        <v>0</v>
      </c>
      <c r="AS209">
        <f t="shared" si="51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3"/>
      <c r="M210" s="202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4"/>
      <c r="AQ210" s="250">
        <f t="shared" si="50"/>
        <v>138</v>
      </c>
      <c r="AR210">
        <f t="shared" si="52"/>
        <v>0</v>
      </c>
      <c r="AS210">
        <f t="shared" si="51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3"/>
      <c r="M211" s="202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4"/>
      <c r="AQ211" s="250">
        <f t="shared" si="50"/>
        <v>139</v>
      </c>
      <c r="AR211">
        <f t="shared" si="52"/>
        <v>0</v>
      </c>
      <c r="AS211">
        <f t="shared" si="51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55.75</v>
      </c>
      <c r="J212" s="233">
        <v>31</v>
      </c>
      <c r="K212" s="232"/>
      <c r="L212" s="330"/>
      <c r="M212" s="20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4"/>
      <c r="AQ212" s="250">
        <f t="shared" si="50"/>
        <v>140</v>
      </c>
      <c r="AR212">
        <f t="shared" si="52"/>
        <v>0</v>
      </c>
      <c r="AS212">
        <f t="shared" si="51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333.47</v>
      </c>
      <c r="J213" s="241">
        <v>2.8149999999999999</v>
      </c>
      <c r="K213" s="232"/>
      <c r="L213" s="331"/>
      <c r="M213" s="202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4"/>
      <c r="AQ213" s="250">
        <f t="shared" si="50"/>
        <v>141</v>
      </c>
      <c r="AR213">
        <f t="shared" si="52"/>
        <v>0</v>
      </c>
      <c r="AS213">
        <f t="shared" si="51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53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76.52</v>
      </c>
      <c r="J214" s="241">
        <v>42.844999999999999</v>
      </c>
      <c r="K214" s="232"/>
      <c r="L214" s="331"/>
      <c r="M214" s="202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4"/>
      <c r="AQ214" s="250">
        <f t="shared" si="50"/>
        <v>142</v>
      </c>
      <c r="AR214">
        <f t="shared" si="52"/>
        <v>0</v>
      </c>
      <c r="AS214">
        <f t="shared" si="51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53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462.6</v>
      </c>
      <c r="J215" s="246">
        <v>39.746000000000002</v>
      </c>
      <c r="K215" s="232"/>
      <c r="L215" s="332"/>
      <c r="M215" s="314"/>
      <c r="N215" s="3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4"/>
      <c r="AQ215" s="250">
        <f t="shared" si="50"/>
        <v>143</v>
      </c>
      <c r="AR215">
        <f t="shared" si="52"/>
        <v>0</v>
      </c>
      <c r="AS215">
        <f t="shared" si="51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53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99">
        <v>206.05</v>
      </c>
      <c r="J216" s="100">
        <v>8.3719999999999999</v>
      </c>
      <c r="K216" s="232"/>
      <c r="L216" s="333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4"/>
      <c r="AQ216" s="250">
        <f t="shared" si="50"/>
        <v>144</v>
      </c>
      <c r="AR216">
        <f t="shared" si="52"/>
        <v>0</v>
      </c>
      <c r="AS216">
        <f t="shared" si="51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53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99">
        <v>317.14999999999998</v>
      </c>
      <c r="J217" s="100">
        <v>3.8849999999999998</v>
      </c>
      <c r="K217" s="232"/>
      <c r="L217" s="333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4"/>
      <c r="AQ217" s="250">
        <f t="shared" si="50"/>
        <v>145</v>
      </c>
      <c r="AR217">
        <f t="shared" si="52"/>
        <v>0</v>
      </c>
      <c r="AS217">
        <f t="shared" si="51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53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99">
        <v>86.06</v>
      </c>
      <c r="J218" s="100">
        <f t="shared" ref="J218" si="54">0.007*(I218-49)^3.096</f>
        <v>503.9984546253429</v>
      </c>
      <c r="K218" s="232"/>
      <c r="L218" s="333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4"/>
      <c r="AQ218" s="250">
        <f t="shared" si="50"/>
        <v>146</v>
      </c>
      <c r="AR218">
        <f t="shared" si="52"/>
        <v>0</v>
      </c>
      <c r="AS218">
        <f t="shared" si="51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53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5">
        <v>112.6</v>
      </c>
      <c r="J219" s="299">
        <v>0</v>
      </c>
      <c r="K219" s="232"/>
      <c r="L219" s="334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4"/>
      <c r="AQ219" s="250">
        <f t="shared" si="50"/>
        <v>147</v>
      </c>
      <c r="AR219">
        <f t="shared" si="52"/>
        <v>0</v>
      </c>
      <c r="AS219">
        <f t="shared" si="51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53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99">
        <v>116.81</v>
      </c>
      <c r="J220" s="100">
        <v>0.70899999999999996</v>
      </c>
      <c r="K220" s="232"/>
      <c r="L220" s="333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4"/>
      <c r="AQ220" s="250">
        <f t="shared" si="50"/>
        <v>148</v>
      </c>
      <c r="AR220">
        <f t="shared" si="52"/>
        <v>0</v>
      </c>
      <c r="AS220">
        <f t="shared" si="51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53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99">
        <f t="shared" ref="I221" si="55">SUM(P221+71)</f>
        <v>71</v>
      </c>
      <c r="J221" s="100">
        <v>1.0940000000000001</v>
      </c>
      <c r="K221" s="232"/>
      <c r="L221" s="333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4"/>
      <c r="AQ221" s="250">
        <f t="shared" si="50"/>
        <v>149</v>
      </c>
      <c r="AR221">
        <f t="shared" si="52"/>
        <v>0</v>
      </c>
      <c r="AS221">
        <f t="shared" si="51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53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111">
        <v>46.82</v>
      </c>
      <c r="J222" s="112">
        <v>0.76400000000000001</v>
      </c>
      <c r="K222" s="232"/>
      <c r="L222" s="335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4"/>
      <c r="AQ222" s="250">
        <f t="shared" si="50"/>
        <v>150</v>
      </c>
      <c r="AR222">
        <f t="shared" si="52"/>
        <v>0</v>
      </c>
      <c r="AS222">
        <f t="shared" si="51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53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99">
        <f t="shared" ref="I223" si="56">SUM(P223+71)</f>
        <v>71</v>
      </c>
      <c r="J223" s="100">
        <v>1.0940000000000001</v>
      </c>
      <c r="K223" s="232"/>
      <c r="L223" s="33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4"/>
      <c r="AQ223" s="250">
        <f t="shared" si="50"/>
        <v>151</v>
      </c>
      <c r="AR223">
        <f t="shared" si="52"/>
        <v>0</v>
      </c>
      <c r="AS223">
        <f t="shared" si="51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53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99">
        <f t="shared" ref="I224" si="57">SUM(O224+75.8)</f>
        <v>75.8</v>
      </c>
      <c r="J224" s="100">
        <v>0.42599999999999999</v>
      </c>
      <c r="K224" s="232"/>
      <c r="L224" s="333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4"/>
      <c r="AQ224" s="250">
        <f t="shared" si="50"/>
        <v>152</v>
      </c>
      <c r="AR224">
        <f t="shared" si="52"/>
        <v>0</v>
      </c>
      <c r="AS224">
        <f t="shared" si="51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53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99">
        <f t="shared" ref="I225" si="58">SUM(N225+65.95)</f>
        <v>65.95</v>
      </c>
      <c r="J225" s="100">
        <v>0.23100000000000001</v>
      </c>
      <c r="K225" s="232"/>
      <c r="L225" s="333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4"/>
      <c r="AQ225" s="250">
        <f t="shared" si="50"/>
        <v>153</v>
      </c>
      <c r="AR225">
        <f t="shared" ref="AR225:AR252" si="59">IF(AH7="tad","tad",AH7)</f>
        <v>0</v>
      </c>
      <c r="AS225">
        <f t="shared" si="51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53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99">
        <v>47.03</v>
      </c>
      <c r="J226" s="100">
        <v>0.39700000000000002</v>
      </c>
      <c r="K226" s="232"/>
      <c r="L226" s="333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4"/>
      <c r="AQ226" s="250">
        <f t="shared" si="50"/>
        <v>154</v>
      </c>
      <c r="AR226">
        <f t="shared" si="59"/>
        <v>0</v>
      </c>
      <c r="AS226">
        <f t="shared" si="51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53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135.4</v>
      </c>
      <c r="J227" s="258">
        <v>333.74</v>
      </c>
      <c r="K227" s="232"/>
      <c r="L227" s="336"/>
      <c r="M227" s="202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4"/>
      <c r="AQ227" s="250">
        <f t="shared" si="50"/>
        <v>155</v>
      </c>
      <c r="AR227">
        <f t="shared" si="59"/>
        <v>0</v>
      </c>
      <c r="AS227">
        <f t="shared" si="51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53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113</v>
      </c>
      <c r="J228" s="258">
        <v>0.432</v>
      </c>
      <c r="K228" s="232"/>
      <c r="L228" s="336"/>
      <c r="M228" s="202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4"/>
      <c r="AQ228" s="250">
        <f t="shared" si="50"/>
        <v>156</v>
      </c>
      <c r="AR228">
        <f t="shared" si="59"/>
        <v>0</v>
      </c>
      <c r="AS228">
        <f t="shared" si="51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53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203.48</v>
      </c>
      <c r="J229" s="258">
        <v>0.307</v>
      </c>
      <c r="K229" s="232"/>
      <c r="L229" s="336"/>
      <c r="M229" s="337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4"/>
      <c r="AQ229" s="250">
        <f t="shared" si="50"/>
        <v>157</v>
      </c>
      <c r="AR229">
        <f t="shared" si="59"/>
        <v>0</v>
      </c>
      <c r="AS229">
        <f t="shared" si="51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53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223.69</v>
      </c>
      <c r="J230" s="260">
        <v>0.56899999999999995</v>
      </c>
      <c r="K230" s="232"/>
      <c r="L230" s="338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4"/>
      <c r="AQ230" s="250">
        <f t="shared" si="50"/>
        <v>158</v>
      </c>
      <c r="AR230">
        <f t="shared" si="59"/>
        <v>0</v>
      </c>
      <c r="AS230">
        <f t="shared" si="51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53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195.7</v>
      </c>
      <c r="J231" s="258">
        <v>0.41799999999999998</v>
      </c>
      <c r="K231" s="232"/>
      <c r="L231" s="336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4"/>
      <c r="AQ231" s="250">
        <f t="shared" si="50"/>
        <v>159</v>
      </c>
      <c r="AR231">
        <f t="shared" si="59"/>
        <v>0</v>
      </c>
      <c r="AS231">
        <f t="shared" si="51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53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170.61</v>
      </c>
      <c r="J232" s="258">
        <v>0.16500000000000001</v>
      </c>
      <c r="K232" s="232"/>
      <c r="L232" s="336"/>
      <c r="M232" s="339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4"/>
      <c r="AQ232" s="250">
        <f t="shared" si="50"/>
        <v>160</v>
      </c>
      <c r="AR232">
        <f t="shared" si="59"/>
        <v>0</v>
      </c>
      <c r="AS232">
        <f t="shared" si="51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53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2">
        <v>226.69</v>
      </c>
      <c r="J233" s="263">
        <v>0.59199999999999997</v>
      </c>
      <c r="K233" s="232"/>
      <c r="L233" s="338"/>
      <c r="M233" s="340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4"/>
      <c r="AQ233" s="250">
        <f t="shared" si="50"/>
        <v>161</v>
      </c>
      <c r="AR233">
        <f t="shared" si="59"/>
        <v>0</v>
      </c>
      <c r="AS233">
        <f t="shared" si="51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53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242.67</v>
      </c>
      <c r="J234" s="260">
        <v>0.56000000000000005</v>
      </c>
      <c r="K234" s="232"/>
      <c r="L234" s="338"/>
      <c r="M234" s="341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4"/>
      <c r="AQ234" s="250">
        <f t="shared" si="50"/>
        <v>162</v>
      </c>
      <c r="AR234">
        <f t="shared" si="59"/>
        <v>0</v>
      </c>
      <c r="AS234">
        <f t="shared" si="51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53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148.59</v>
      </c>
      <c r="J235" s="260">
        <v>2.3740000000000001</v>
      </c>
      <c r="K235" s="232"/>
      <c r="L235" s="338"/>
      <c r="M235" s="340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4"/>
      <c r="AQ235" s="250">
        <f t="shared" si="50"/>
        <v>163</v>
      </c>
      <c r="AR235">
        <f t="shared" si="59"/>
        <v>0</v>
      </c>
      <c r="AS235">
        <f t="shared" si="51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53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232.33</v>
      </c>
      <c r="J236" s="258">
        <v>3.2669999999999999</v>
      </c>
      <c r="K236" s="232"/>
      <c r="L236" s="336"/>
      <c r="M236" s="342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4"/>
      <c r="AQ236" s="250">
        <f t="shared" si="50"/>
        <v>164</v>
      </c>
      <c r="AR236">
        <f t="shared" si="59"/>
        <v>0</v>
      </c>
      <c r="AS236">
        <f t="shared" si="51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53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325.5</v>
      </c>
      <c r="J237" s="260">
        <v>0.69499999999999995</v>
      </c>
      <c r="K237" s="232"/>
      <c r="L237" s="338"/>
      <c r="M237" s="342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4"/>
      <c r="AQ237" s="250">
        <f t="shared" si="50"/>
        <v>165</v>
      </c>
      <c r="AR237">
        <f t="shared" si="59"/>
        <v>0</v>
      </c>
      <c r="AS237">
        <f t="shared" si="51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53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129.19999999999999</v>
      </c>
      <c r="J238" s="258">
        <v>0.5</v>
      </c>
      <c r="K238" s="232"/>
      <c r="L238" s="336"/>
      <c r="M238" s="340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4"/>
      <c r="AQ238" s="250">
        <f t="shared" si="50"/>
        <v>166</v>
      </c>
      <c r="AR238">
        <f t="shared" si="59"/>
        <v>0</v>
      </c>
      <c r="AS238">
        <f t="shared" si="51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53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282.77999999999997</v>
      </c>
      <c r="J239" s="258">
        <v>0.57299999999999995</v>
      </c>
      <c r="K239" s="232"/>
      <c r="L239" s="336"/>
      <c r="M239" s="340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4"/>
      <c r="AQ239" s="250">
        <f t="shared" si="50"/>
        <v>167</v>
      </c>
      <c r="AR239">
        <f t="shared" si="59"/>
        <v>0</v>
      </c>
      <c r="AS239">
        <f t="shared" si="51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53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98.66</v>
      </c>
      <c r="J240" s="260">
        <v>0.92700000000000005</v>
      </c>
      <c r="K240" s="232"/>
      <c r="L240" s="338"/>
      <c r="M240" s="3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4"/>
      <c r="AQ240" s="250">
        <f t="shared" si="50"/>
        <v>168</v>
      </c>
      <c r="AR240">
        <f t="shared" si="59"/>
        <v>0</v>
      </c>
      <c r="AS240">
        <f t="shared" si="51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53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189.68</v>
      </c>
      <c r="J241" s="260">
        <v>7.9000000000000001E-2</v>
      </c>
      <c r="K241" s="232"/>
      <c r="L241" s="338"/>
      <c r="M241" s="340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4"/>
      <c r="AQ241" s="250">
        <f t="shared" si="50"/>
        <v>169</v>
      </c>
      <c r="AR241">
        <f t="shared" si="59"/>
        <v>0</v>
      </c>
      <c r="AS241">
        <f t="shared" si="51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53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171.24</v>
      </c>
      <c r="J242" s="260">
        <v>8.8999999999999996E-2</v>
      </c>
      <c r="K242" s="232"/>
      <c r="L242" s="338"/>
      <c r="M242" s="340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4"/>
      <c r="AQ242" s="250">
        <f t="shared" si="50"/>
        <v>170</v>
      </c>
      <c r="AR242">
        <f t="shared" si="59"/>
        <v>0</v>
      </c>
      <c r="AS242">
        <f t="shared" si="51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53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153.02000000000001</v>
      </c>
      <c r="J243" s="264">
        <v>9.0990000000000002</v>
      </c>
      <c r="K243" s="232"/>
      <c r="L243" s="343"/>
      <c r="M243" s="340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4"/>
      <c r="AQ243" s="250">
        <f t="shared" si="50"/>
        <v>171</v>
      </c>
      <c r="AR243">
        <f t="shared" si="59"/>
        <v>0</v>
      </c>
      <c r="AS243">
        <f t="shared" si="51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53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238.79</v>
      </c>
      <c r="J244" s="264">
        <v>2.29</v>
      </c>
      <c r="K244" s="232"/>
      <c r="L244" s="343"/>
      <c r="M244" s="340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4"/>
      <c r="AQ244" s="250">
        <f t="shared" si="50"/>
        <v>172</v>
      </c>
      <c r="AR244">
        <f t="shared" si="59"/>
        <v>0</v>
      </c>
      <c r="AS244">
        <f t="shared" si="51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53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120.75</v>
      </c>
      <c r="J245" s="258">
        <v>4.1539999999999999</v>
      </c>
      <c r="K245" s="232"/>
      <c r="L245" s="336"/>
      <c r="M245" s="340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4"/>
      <c r="AQ245" s="250">
        <f t="shared" si="50"/>
        <v>173</v>
      </c>
      <c r="AR245">
        <f t="shared" si="59"/>
        <v>0</v>
      </c>
      <c r="AS245">
        <f t="shared" si="51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53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110.5</v>
      </c>
      <c r="J246" s="258">
        <v>2.6360000000000001</v>
      </c>
      <c r="K246" s="232"/>
      <c r="L246" s="336"/>
      <c r="M246" s="344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4"/>
      <c r="AQ246" s="250">
        <f t="shared" si="50"/>
        <v>174</v>
      </c>
      <c r="AR246">
        <f t="shared" si="59"/>
        <v>0</v>
      </c>
      <c r="AS246">
        <f t="shared" si="51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53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70.06</v>
      </c>
      <c r="J247" s="264">
        <v>33.774000000000001</v>
      </c>
      <c r="K247" s="232" t="s">
        <v>117</v>
      </c>
      <c r="L247" s="343"/>
      <c r="M247" s="342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4"/>
      <c r="AQ247" s="250">
        <f t="shared" si="50"/>
        <v>175</v>
      </c>
      <c r="AR247">
        <f t="shared" si="59"/>
        <v>0</v>
      </c>
      <c r="AS247">
        <f t="shared" si="51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53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176.2</v>
      </c>
      <c r="J248" s="264">
        <v>301.24599999999998</v>
      </c>
      <c r="K248" s="232"/>
      <c r="L248" s="343"/>
      <c r="M248" s="340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4"/>
      <c r="AQ248" s="250">
        <f t="shared" si="50"/>
        <v>176</v>
      </c>
      <c r="AR248">
        <f t="shared" si="59"/>
        <v>0</v>
      </c>
      <c r="AS248">
        <f t="shared" si="51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229.77</v>
      </c>
      <c r="J249" s="264">
        <v>12.33</v>
      </c>
      <c r="K249" s="232"/>
      <c r="L249" s="343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4"/>
      <c r="AQ249" s="250">
        <f t="shared" si="50"/>
        <v>177</v>
      </c>
      <c r="AR249">
        <f t="shared" si="59"/>
        <v>0</v>
      </c>
      <c r="AS249">
        <f t="shared" si="51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149.47800000000001</v>
      </c>
      <c r="J250" s="266">
        <v>11.1</v>
      </c>
      <c r="K250" s="232"/>
      <c r="L250" s="345"/>
      <c r="M250" s="342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4"/>
      <c r="AQ250" s="250">
        <f t="shared" si="50"/>
        <v>178</v>
      </c>
      <c r="AR250">
        <f t="shared" si="59"/>
        <v>0</v>
      </c>
      <c r="AS250">
        <f t="shared" si="51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99">
        <v>39.03</v>
      </c>
      <c r="J251" s="100">
        <v>0.47399999999999998</v>
      </c>
      <c r="K251" s="232"/>
      <c r="L251" s="333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4"/>
      <c r="AQ251" s="250">
        <f t="shared" si="50"/>
        <v>179</v>
      </c>
      <c r="AR251">
        <f t="shared" si="59"/>
        <v>0</v>
      </c>
      <c r="AS251">
        <f t="shared" si="51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1">
        <v>41</v>
      </c>
      <c r="C252" s="269" t="s">
        <v>113</v>
      </c>
      <c r="D252" s="269" t="s">
        <v>55</v>
      </c>
      <c r="E252" s="270">
        <v>70</v>
      </c>
      <c r="F252" s="271">
        <v>0.81699999999999995</v>
      </c>
      <c r="G252" s="270">
        <v>70</v>
      </c>
      <c r="H252" s="271">
        <v>0.82</v>
      </c>
      <c r="I252" s="99">
        <v>64.45</v>
      </c>
      <c r="J252" s="112">
        <v>0.90099999999997205</v>
      </c>
      <c r="K252" s="300"/>
      <c r="L252" s="335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4"/>
      <c r="AQ252" s="250">
        <f t="shared" si="50"/>
        <v>180</v>
      </c>
      <c r="AR252">
        <f t="shared" si="59"/>
        <v>0</v>
      </c>
      <c r="AS252">
        <f t="shared" si="51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3"/>
      <c r="F253" s="274">
        <f>SUM(F212:F252)</f>
        <v>1813.882478</v>
      </c>
      <c r="G253" s="273"/>
      <c r="H253" s="274">
        <f>SUM(H215:H252)</f>
        <v>631.01600000000008</v>
      </c>
      <c r="I253" s="273"/>
      <c r="J253" s="275">
        <f>SUM(J212:J252)</f>
        <v>1360.667454625343</v>
      </c>
      <c r="K253" s="346"/>
      <c r="L253" s="283"/>
      <c r="M253" s="342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4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1" t="s">
        <v>117</v>
      </c>
      <c r="C254" s="209" t="s">
        <v>118</v>
      </c>
      <c r="D254" s="209"/>
      <c r="E254" s="277"/>
      <c r="F254" s="278"/>
      <c r="G254" s="279"/>
      <c r="H254" s="280">
        <v>1</v>
      </c>
      <c r="I254" s="277"/>
      <c r="J254" s="281">
        <f>IFERROR(+J253/H253,0)</f>
        <v>2.1563121293681031</v>
      </c>
      <c r="K254" s="282"/>
      <c r="L254" s="283"/>
      <c r="M254" s="342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4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0"/>
      <c r="C255" s="284" t="s">
        <v>119</v>
      </c>
      <c r="D255" s="285"/>
      <c r="E255" s="286">
        <v>1736.79</v>
      </c>
      <c r="F255" s="287">
        <v>1</v>
      </c>
      <c r="G255" s="288" t="s">
        <v>117</v>
      </c>
      <c r="H255" s="287">
        <f>+H253/F253*100%</f>
        <v>0.34788141329628086</v>
      </c>
      <c r="I255" s="289"/>
      <c r="J255" s="290">
        <f>+J253/F253</f>
        <v>0.75014091107248848</v>
      </c>
      <c r="K255" s="291"/>
      <c r="L255" s="283"/>
      <c r="M255" s="342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4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0"/>
      <c r="C256" s="284" t="s">
        <v>120</v>
      </c>
      <c r="D256" s="285"/>
      <c r="E256" s="292">
        <f>F253-E255</f>
        <v>77.092478000000028</v>
      </c>
      <c r="F256" s="293"/>
      <c r="G256" s="200"/>
      <c r="H256" s="293"/>
      <c r="I256" s="197"/>
      <c r="J256" s="293"/>
      <c r="K256" s="294"/>
      <c r="L256" s="294"/>
      <c r="M256" s="340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4"/>
      <c r="AQ256" s="250">
        <f>AQ252+1</f>
        <v>181</v>
      </c>
      <c r="AR256">
        <f>IF(AH35="tad","tad",AH35)</f>
        <v>0</v>
      </c>
      <c r="AS256">
        <f t="shared" si="51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3"/>
      <c r="D257" s="203"/>
      <c r="E257" s="203"/>
      <c r="F257" s="204">
        <v>17</v>
      </c>
      <c r="G257" s="205" t="s">
        <v>19</v>
      </c>
      <c r="H257" s="204">
        <v>2019</v>
      </c>
      <c r="I257" s="203"/>
      <c r="J257" s="203"/>
      <c r="K257" s="206"/>
      <c r="L257" s="207"/>
      <c r="M257" s="342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4"/>
      <c r="AQ257" s="250">
        <f t="shared" si="50"/>
        <v>182</v>
      </c>
      <c r="AR257">
        <f>IF(AH36="tad","tad",AH36)</f>
        <v>0</v>
      </c>
      <c r="AS257">
        <f t="shared" si="51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0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4"/>
      <c r="AQ258" s="250">
        <f t="shared" si="50"/>
        <v>183</v>
      </c>
      <c r="AR258">
        <f t="shared" ref="AR258:AR288" si="60">IF(AI7="tad","tad",AI7)</f>
        <v>0</v>
      </c>
      <c r="AS258">
        <f t="shared" si="51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0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4"/>
      <c r="AQ259" s="250">
        <f t="shared" si="50"/>
        <v>184</v>
      </c>
      <c r="AR259">
        <f t="shared" si="60"/>
        <v>0</v>
      </c>
      <c r="AS259">
        <f t="shared" si="51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2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4"/>
      <c r="AQ260" s="250">
        <f t="shared" ref="AQ260:AQ323" si="61">AQ259+1</f>
        <v>185</v>
      </c>
      <c r="AR260">
        <f t="shared" si="60"/>
        <v>0</v>
      </c>
      <c r="AS260">
        <f t="shared" si="51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2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4"/>
      <c r="AQ261" s="250">
        <f t="shared" si="61"/>
        <v>186</v>
      </c>
      <c r="AR261">
        <f t="shared" si="60"/>
        <v>0</v>
      </c>
      <c r="AS261">
        <f t="shared" si="51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55.8</v>
      </c>
      <c r="J262" s="233">
        <v>31.361000000000001</v>
      </c>
      <c r="K262" s="347" t="s">
        <v>131</v>
      </c>
      <c r="L262" s="330"/>
      <c r="M262" s="348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4"/>
      <c r="AQ262" s="250">
        <f t="shared" si="61"/>
        <v>187</v>
      </c>
      <c r="AR262">
        <f t="shared" si="60"/>
        <v>0</v>
      </c>
      <c r="AS262">
        <f t="shared" si="51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333.44</v>
      </c>
      <c r="J263" s="241">
        <v>2.7949999999999999</v>
      </c>
      <c r="K263" s="347"/>
      <c r="L263" s="331"/>
      <c r="M263" s="349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4"/>
      <c r="AQ263" s="250">
        <f t="shared" si="61"/>
        <v>188</v>
      </c>
      <c r="AR263">
        <f t="shared" si="60"/>
        <v>0</v>
      </c>
      <c r="AS263">
        <f t="shared" si="51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62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76.540000000000006</v>
      </c>
      <c r="J264" s="241">
        <v>42.965000000000003</v>
      </c>
      <c r="K264" s="347"/>
      <c r="L264" s="331"/>
      <c r="M264" s="349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4"/>
      <c r="AQ264" s="250">
        <f t="shared" si="61"/>
        <v>189</v>
      </c>
      <c r="AR264">
        <f t="shared" si="60"/>
        <v>0</v>
      </c>
      <c r="AS264">
        <f t="shared" si="51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62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462.63</v>
      </c>
      <c r="J265" s="246">
        <v>40.344000000000001</v>
      </c>
      <c r="K265" s="350">
        <v>35.549999999999997</v>
      </c>
      <c r="L265" s="332"/>
      <c r="M265" s="351"/>
      <c r="N265" s="315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4"/>
      <c r="AQ265" s="250">
        <f t="shared" si="61"/>
        <v>190</v>
      </c>
      <c r="AR265">
        <f t="shared" si="60"/>
        <v>0</v>
      </c>
      <c r="AS265">
        <f t="shared" si="51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62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99">
        <v>206.05</v>
      </c>
      <c r="J266" s="100">
        <v>8.3719999999999999</v>
      </c>
      <c r="K266" s="350" t="s">
        <v>131</v>
      </c>
      <c r="L266" s="352"/>
      <c r="M266" s="353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4"/>
      <c r="AQ266" s="250">
        <f t="shared" si="61"/>
        <v>191</v>
      </c>
      <c r="AR266">
        <f t="shared" si="60"/>
        <v>0</v>
      </c>
      <c r="AS266">
        <f t="shared" si="51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62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99">
        <v>316.7</v>
      </c>
      <c r="J267" s="100">
        <v>3.6579999999999999</v>
      </c>
      <c r="K267" s="350" t="s">
        <v>131</v>
      </c>
      <c r="L267" s="334"/>
      <c r="M267" s="354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4"/>
      <c r="AQ267" s="250">
        <f t="shared" si="61"/>
        <v>192</v>
      </c>
      <c r="AR267">
        <f t="shared" si="60"/>
        <v>0</v>
      </c>
      <c r="AS267">
        <f t="shared" si="51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62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99">
        <v>86.02</v>
      </c>
      <c r="J268" s="100">
        <f t="shared" ref="J268" si="63">0.007*(I268-49)^3.096</f>
        <v>502.31619352856649</v>
      </c>
      <c r="K268" s="350"/>
      <c r="L268" s="352"/>
      <c r="M268" s="355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4"/>
      <c r="AQ268" s="250">
        <f t="shared" si="61"/>
        <v>193</v>
      </c>
      <c r="AR268">
        <f t="shared" si="60"/>
        <v>0</v>
      </c>
      <c r="AS268">
        <f t="shared" si="51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62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5">
        <v>112.6</v>
      </c>
      <c r="J269" s="299">
        <v>0</v>
      </c>
      <c r="K269" s="356" t="s">
        <v>131</v>
      </c>
      <c r="L269" s="334"/>
      <c r="M269" s="354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4"/>
      <c r="AQ269" s="250">
        <f t="shared" si="61"/>
        <v>194</v>
      </c>
      <c r="AR269">
        <f t="shared" si="60"/>
        <v>0</v>
      </c>
      <c r="AS269">
        <f t="shared" ref="AS269:AS335" si="64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62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99">
        <v>116.49</v>
      </c>
      <c r="J270" s="100">
        <v>0.621</v>
      </c>
      <c r="K270" s="356" t="s">
        <v>131</v>
      </c>
      <c r="L270" s="352"/>
      <c r="M270" s="355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4"/>
      <c r="AQ270" s="250">
        <f t="shared" si="61"/>
        <v>195</v>
      </c>
      <c r="AR270">
        <f t="shared" si="60"/>
        <v>0</v>
      </c>
      <c r="AS270">
        <f t="shared" si="64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62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99">
        <v>42</v>
      </c>
      <c r="J271" s="100">
        <v>0.79500000000000004</v>
      </c>
      <c r="K271" s="356" t="s">
        <v>131</v>
      </c>
      <c r="L271" s="352"/>
      <c r="M271" s="355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4"/>
      <c r="AQ271" s="250">
        <f t="shared" si="61"/>
        <v>196</v>
      </c>
      <c r="AR271">
        <f t="shared" si="60"/>
        <v>0</v>
      </c>
      <c r="AS271">
        <f t="shared" si="64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62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111">
        <v>46.77</v>
      </c>
      <c r="J272" s="112">
        <v>0.75600000000000001</v>
      </c>
      <c r="K272" s="356" t="s">
        <v>131</v>
      </c>
      <c r="L272" s="352"/>
      <c r="M272" s="355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4"/>
      <c r="AQ272" s="250">
        <f t="shared" si="61"/>
        <v>197</v>
      </c>
      <c r="AR272">
        <f t="shared" si="60"/>
        <v>0</v>
      </c>
      <c r="AS272">
        <f t="shared" si="64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62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99">
        <f t="shared" ref="I273" si="65">SUM(P273+71)</f>
        <v>71</v>
      </c>
      <c r="J273" s="100">
        <v>1.0940000000000001</v>
      </c>
      <c r="K273" s="356" t="s">
        <v>131</v>
      </c>
      <c r="L273" s="352"/>
      <c r="M273" s="355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4"/>
      <c r="AQ273" s="250">
        <f t="shared" si="61"/>
        <v>198</v>
      </c>
      <c r="AR273">
        <f t="shared" si="60"/>
        <v>0</v>
      </c>
      <c r="AS273">
        <f t="shared" si="64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62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99">
        <f t="shared" ref="I274" si="66">SUM(O274+75.8)</f>
        <v>75.8</v>
      </c>
      <c r="J274" s="100">
        <v>0.38700000000000001</v>
      </c>
      <c r="K274" s="356" t="s">
        <v>131</v>
      </c>
      <c r="L274" s="352"/>
      <c r="M274" s="355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4"/>
      <c r="AQ274" s="250">
        <f t="shared" si="61"/>
        <v>199</v>
      </c>
      <c r="AR274">
        <f t="shared" si="60"/>
        <v>0</v>
      </c>
      <c r="AS274">
        <f t="shared" si="64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62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99">
        <f t="shared" ref="I275" si="67">SUM(N275+65.95)</f>
        <v>65.95</v>
      </c>
      <c r="J275" s="100">
        <v>0.22</v>
      </c>
      <c r="K275" s="356" t="s">
        <v>131</v>
      </c>
      <c r="L275" s="352"/>
      <c r="M275" s="35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4"/>
      <c r="AQ275" s="250">
        <f t="shared" si="61"/>
        <v>200</v>
      </c>
      <c r="AR275">
        <f t="shared" si="60"/>
        <v>0</v>
      </c>
      <c r="AS275">
        <f t="shared" si="64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62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99">
        <v>47.06</v>
      </c>
      <c r="J276" s="100">
        <v>0.39700000000000002</v>
      </c>
      <c r="K276" s="356"/>
      <c r="L276" s="352"/>
      <c r="M276" s="355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4"/>
      <c r="AQ276" s="250">
        <f t="shared" si="61"/>
        <v>201</v>
      </c>
      <c r="AR276">
        <f t="shared" si="60"/>
        <v>0</v>
      </c>
      <c r="AS276">
        <f t="shared" si="64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62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135.38999999999999</v>
      </c>
      <c r="J277" s="258">
        <v>333.2</v>
      </c>
      <c r="K277" s="347" t="s">
        <v>131</v>
      </c>
      <c r="L277" s="336"/>
      <c r="M277" s="35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4"/>
      <c r="AQ277" s="250">
        <f t="shared" si="61"/>
        <v>202</v>
      </c>
      <c r="AR277">
        <f t="shared" si="60"/>
        <v>0</v>
      </c>
      <c r="AS277">
        <f t="shared" si="64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62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112.96</v>
      </c>
      <c r="J278" s="258">
        <v>0.43</v>
      </c>
      <c r="K278" s="347" t="s">
        <v>131</v>
      </c>
      <c r="L278" s="336"/>
      <c r="M278" s="357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4"/>
      <c r="AQ278" s="250">
        <f t="shared" si="61"/>
        <v>203</v>
      </c>
      <c r="AR278">
        <f t="shared" si="60"/>
        <v>0</v>
      </c>
      <c r="AS278">
        <f t="shared" si="64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62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203.5</v>
      </c>
      <c r="J279" s="258">
        <v>0.309</v>
      </c>
      <c r="K279" s="347" t="s">
        <v>131</v>
      </c>
      <c r="L279" s="336"/>
      <c r="M279" s="357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4"/>
      <c r="AQ279" s="250">
        <f t="shared" si="61"/>
        <v>204</v>
      </c>
      <c r="AR279">
        <f t="shared" si="60"/>
        <v>0</v>
      </c>
      <c r="AS279">
        <f t="shared" si="64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223.69</v>
      </c>
      <c r="J280" s="260">
        <v>0.56899999999999995</v>
      </c>
      <c r="K280" s="347" t="s">
        <v>131</v>
      </c>
      <c r="L280" s="338"/>
      <c r="M280" s="358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4"/>
      <c r="AQ280" s="250">
        <f t="shared" si="61"/>
        <v>205</v>
      </c>
      <c r="AR280">
        <f t="shared" si="60"/>
        <v>0</v>
      </c>
      <c r="AS280">
        <f t="shared" si="64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62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195.67</v>
      </c>
      <c r="J281" s="258">
        <v>0.41399999999999998</v>
      </c>
      <c r="K281" s="347" t="s">
        <v>131</v>
      </c>
      <c r="L281" s="336"/>
      <c r="M281" s="357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4"/>
      <c r="AQ281" s="250">
        <f t="shared" si="61"/>
        <v>206</v>
      </c>
      <c r="AR281">
        <f t="shared" si="60"/>
        <v>0</v>
      </c>
      <c r="AS281">
        <f t="shared" si="64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62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170.61</v>
      </c>
      <c r="J282" s="258">
        <v>0.16500000000000001</v>
      </c>
      <c r="K282" s="347" t="s">
        <v>131</v>
      </c>
      <c r="L282" s="336"/>
      <c r="M282" s="357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4"/>
      <c r="AQ282" s="250">
        <f t="shared" si="61"/>
        <v>207</v>
      </c>
      <c r="AR282">
        <f t="shared" si="60"/>
        <v>0</v>
      </c>
      <c r="AS282">
        <f t="shared" si="64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62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2">
        <v>226.61</v>
      </c>
      <c r="J283" s="263">
        <v>0.58399999999999996</v>
      </c>
      <c r="K283" s="347" t="s">
        <v>131</v>
      </c>
      <c r="L283" s="338"/>
      <c r="M283" s="358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4"/>
      <c r="AQ283" s="250">
        <f t="shared" si="61"/>
        <v>208</v>
      </c>
      <c r="AR283">
        <f t="shared" si="60"/>
        <v>0</v>
      </c>
      <c r="AS283">
        <f t="shared" si="64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62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242.65</v>
      </c>
      <c r="J284" s="260">
        <v>0.55600000000000005</v>
      </c>
      <c r="K284" s="347" t="s">
        <v>131</v>
      </c>
      <c r="L284" s="338"/>
      <c r="M284" s="358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4"/>
      <c r="AQ284" s="250">
        <f t="shared" si="61"/>
        <v>209</v>
      </c>
      <c r="AR284">
        <f t="shared" si="60"/>
        <v>0</v>
      </c>
      <c r="AS284">
        <f t="shared" si="64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62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148.54</v>
      </c>
      <c r="J285" s="260">
        <v>2.3479999999999999</v>
      </c>
      <c r="K285" s="347" t="s">
        <v>131</v>
      </c>
      <c r="L285" s="338"/>
      <c r="M285" s="358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4"/>
      <c r="AQ285" s="250">
        <f t="shared" si="61"/>
        <v>210</v>
      </c>
      <c r="AR285">
        <f t="shared" si="60"/>
        <v>0</v>
      </c>
      <c r="AS285">
        <f t="shared" si="64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62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323.33999999999997</v>
      </c>
      <c r="J286" s="258">
        <v>3.274</v>
      </c>
      <c r="K286" s="347" t="s">
        <v>131</v>
      </c>
      <c r="L286" s="336"/>
      <c r="M286" s="357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4"/>
      <c r="AQ286" s="250">
        <f t="shared" si="61"/>
        <v>211</v>
      </c>
      <c r="AR286">
        <f t="shared" si="60"/>
        <v>0</v>
      </c>
      <c r="AS286">
        <f t="shared" si="64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62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325.5</v>
      </c>
      <c r="J287" s="260">
        <v>0.69499999999999995</v>
      </c>
      <c r="K287" s="347" t="s">
        <v>131</v>
      </c>
      <c r="L287" s="338"/>
      <c r="M287" s="358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4"/>
      <c r="AQ287" s="250">
        <f t="shared" si="61"/>
        <v>212</v>
      </c>
      <c r="AR287">
        <f t="shared" si="60"/>
        <v>0</v>
      </c>
      <c r="AS287">
        <f t="shared" si="64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62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129.19999999999999</v>
      </c>
      <c r="J288" s="258">
        <v>0.5</v>
      </c>
      <c r="K288" s="347" t="s">
        <v>131</v>
      </c>
      <c r="L288" s="336"/>
      <c r="M288" s="357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4"/>
      <c r="AQ288" s="250">
        <f t="shared" si="61"/>
        <v>213</v>
      </c>
      <c r="AR288">
        <f t="shared" si="60"/>
        <v>0</v>
      </c>
      <c r="AS288">
        <f t="shared" si="64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62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282.77999999999997</v>
      </c>
      <c r="J289" s="258">
        <v>0.57299999999999995</v>
      </c>
      <c r="K289" s="347" t="s">
        <v>131</v>
      </c>
      <c r="L289" s="336"/>
      <c r="M289" s="357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4"/>
      <c r="AQ289" s="250">
        <f t="shared" si="61"/>
        <v>214</v>
      </c>
      <c r="AR289">
        <f t="shared" ref="AR289:AR302" si="68">IF(AJ7="tad","tad",AJ7)</f>
        <v>0</v>
      </c>
      <c r="AS289">
        <f t="shared" si="64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62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98.65</v>
      </c>
      <c r="J290" s="260">
        <v>0.92500000000000004</v>
      </c>
      <c r="K290" s="347" t="s">
        <v>131</v>
      </c>
      <c r="L290" s="338"/>
      <c r="M290" s="358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4"/>
      <c r="AQ290" s="250">
        <f t="shared" si="61"/>
        <v>215</v>
      </c>
      <c r="AR290">
        <f t="shared" si="68"/>
        <v>0</v>
      </c>
      <c r="AS290">
        <f t="shared" si="64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62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189.68</v>
      </c>
      <c r="J291" s="260">
        <v>7.9000000000000001E-2</v>
      </c>
      <c r="K291" s="347" t="s">
        <v>131</v>
      </c>
      <c r="L291" s="338"/>
      <c r="M291" s="358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4"/>
      <c r="AQ291" s="250">
        <f t="shared" si="61"/>
        <v>216</v>
      </c>
      <c r="AR291">
        <f t="shared" si="68"/>
        <v>0</v>
      </c>
      <c r="AS291">
        <f t="shared" si="64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62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170.95</v>
      </c>
      <c r="J292" s="260">
        <v>9.0999999999999998E-2</v>
      </c>
      <c r="K292" s="347" t="s">
        <v>131</v>
      </c>
      <c r="L292" s="338"/>
      <c r="M292" s="358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4"/>
      <c r="AQ292" s="250">
        <f t="shared" si="61"/>
        <v>217</v>
      </c>
      <c r="AR292">
        <f t="shared" si="68"/>
        <v>0</v>
      </c>
      <c r="AS292">
        <f t="shared" si="64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62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153.02000000000001</v>
      </c>
      <c r="J293" s="264">
        <v>9.0990000000000002</v>
      </c>
      <c r="K293" s="347" t="s">
        <v>131</v>
      </c>
      <c r="L293" s="343"/>
      <c r="M293" s="359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4"/>
      <c r="AQ293" s="250">
        <f t="shared" si="61"/>
        <v>218</v>
      </c>
      <c r="AR293">
        <f t="shared" si="68"/>
        <v>0</v>
      </c>
      <c r="AS293">
        <f t="shared" si="64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62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238.8</v>
      </c>
      <c r="J294" s="264">
        <v>2.2959999999999998</v>
      </c>
      <c r="K294" s="347" t="s">
        <v>131</v>
      </c>
      <c r="L294" s="343"/>
      <c r="M294" s="359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4"/>
      <c r="AQ294" s="250">
        <f t="shared" si="61"/>
        <v>219</v>
      </c>
      <c r="AR294">
        <f t="shared" si="68"/>
        <v>0</v>
      </c>
      <c r="AS294">
        <f t="shared" si="64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62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120.75</v>
      </c>
      <c r="J295" s="258">
        <v>4.1539999999999999</v>
      </c>
      <c r="K295" s="347" t="s">
        <v>131</v>
      </c>
      <c r="L295" s="336"/>
      <c r="M295" s="357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4"/>
      <c r="AQ295" s="250">
        <f t="shared" si="61"/>
        <v>220</v>
      </c>
      <c r="AR295">
        <f t="shared" si="68"/>
        <v>0</v>
      </c>
      <c r="AS295">
        <f t="shared" si="64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62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110.49</v>
      </c>
      <c r="J296" s="258">
        <v>2.617</v>
      </c>
      <c r="K296" s="347" t="s">
        <v>131</v>
      </c>
      <c r="L296" s="336"/>
      <c r="M296" s="357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4"/>
      <c r="AQ296" s="250">
        <f t="shared" si="61"/>
        <v>221</v>
      </c>
      <c r="AR296">
        <f t="shared" si="68"/>
        <v>0</v>
      </c>
      <c r="AS296">
        <f t="shared" si="64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62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70.099999999999994</v>
      </c>
      <c r="J297" s="264">
        <v>33.825000000000003</v>
      </c>
      <c r="K297" s="347"/>
      <c r="L297" s="343"/>
      <c r="M297" s="360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4"/>
      <c r="AQ297" s="250">
        <f t="shared" si="61"/>
        <v>222</v>
      </c>
      <c r="AR297">
        <f t="shared" si="68"/>
        <v>0</v>
      </c>
      <c r="AS297">
        <f t="shared" si="64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62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176.27</v>
      </c>
      <c r="J298" s="264">
        <v>301.899</v>
      </c>
      <c r="K298" s="347" t="s">
        <v>131</v>
      </c>
      <c r="L298" s="343"/>
      <c r="M298" s="360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4"/>
      <c r="AQ298" s="250">
        <f t="shared" si="61"/>
        <v>223</v>
      </c>
      <c r="AR298">
        <f t="shared" si="68"/>
        <v>0</v>
      </c>
      <c r="AS298">
        <f t="shared" si="64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229.12</v>
      </c>
      <c r="J299" s="264">
        <v>9.0299999999999994</v>
      </c>
      <c r="K299" s="347" t="s">
        <v>131</v>
      </c>
      <c r="L299" s="343"/>
      <c r="M299" s="360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4"/>
      <c r="AQ299" s="250">
        <f t="shared" si="61"/>
        <v>224</v>
      </c>
      <c r="AR299">
        <f t="shared" si="68"/>
        <v>0</v>
      </c>
      <c r="AS299">
        <f t="shared" si="64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149.53700000000001</v>
      </c>
      <c r="J300" s="266">
        <v>11.16</v>
      </c>
      <c r="K300" s="361" t="s">
        <v>110</v>
      </c>
      <c r="L300" s="345"/>
      <c r="M300" s="362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4"/>
      <c r="AQ300" s="250">
        <f t="shared" si="61"/>
        <v>225</v>
      </c>
      <c r="AR300">
        <f t="shared" si="68"/>
        <v>0</v>
      </c>
      <c r="AS300">
        <f t="shared" si="64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99">
        <v>39.04</v>
      </c>
      <c r="J301" s="100">
        <v>0.47599999999999998</v>
      </c>
      <c r="K301" s="267" t="s">
        <v>99</v>
      </c>
      <c r="L301" s="363"/>
      <c r="M301" s="362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4"/>
      <c r="AQ301" s="250">
        <f t="shared" si="61"/>
        <v>226</v>
      </c>
      <c r="AR301">
        <f t="shared" si="68"/>
        <v>0</v>
      </c>
      <c r="AS301">
        <f t="shared" si="64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1">
        <v>41</v>
      </c>
      <c r="C302" s="269" t="s">
        <v>113</v>
      </c>
      <c r="D302" s="269" t="s">
        <v>55</v>
      </c>
      <c r="E302" s="270">
        <v>70</v>
      </c>
      <c r="F302" s="271">
        <v>0.81699999999999995</v>
      </c>
      <c r="G302" s="270">
        <v>70</v>
      </c>
      <c r="H302" s="271">
        <v>0.82</v>
      </c>
      <c r="I302" s="99">
        <v>64.349999999999994</v>
      </c>
      <c r="J302" s="112">
        <v>0.88899999999997403</v>
      </c>
      <c r="K302" s="272"/>
      <c r="L302" s="363"/>
      <c r="M302" s="36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4"/>
      <c r="AQ302" s="250">
        <f t="shared" si="61"/>
        <v>227</v>
      </c>
      <c r="AR302">
        <f t="shared" si="68"/>
        <v>0</v>
      </c>
      <c r="AS302">
        <f t="shared" si="64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3"/>
      <c r="F303" s="274">
        <f>SUM(F262:F302)</f>
        <v>1813.882478</v>
      </c>
      <c r="G303" s="273"/>
      <c r="H303" s="274">
        <f>SUM(H265:H302)</f>
        <v>632.50300000000016</v>
      </c>
      <c r="I303" s="273"/>
      <c r="J303" s="275">
        <f>SUM(J262:J302)</f>
        <v>1356.2381935285664</v>
      </c>
      <c r="K303" s="364"/>
      <c r="L303" s="365"/>
      <c r="M303" s="202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4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1" t="s">
        <v>117</v>
      </c>
      <c r="C304" s="209" t="s">
        <v>118</v>
      </c>
      <c r="D304" s="209"/>
      <c r="E304" s="277"/>
      <c r="F304" s="278"/>
      <c r="G304" s="279"/>
      <c r="H304" s="280">
        <v>1</v>
      </c>
      <c r="I304" s="277"/>
      <c r="J304" s="281">
        <f>IFERROR(+J303/H303,0)</f>
        <v>2.1442399380375523</v>
      </c>
      <c r="K304" s="366"/>
      <c r="L304" s="283"/>
      <c r="M304" s="202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4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0"/>
      <c r="C305" s="284" t="s">
        <v>119</v>
      </c>
      <c r="D305" s="285"/>
      <c r="E305" s="286">
        <v>1736.79</v>
      </c>
      <c r="F305" s="287">
        <v>1</v>
      </c>
      <c r="G305" s="288" t="s">
        <v>117</v>
      </c>
      <c r="H305" s="287">
        <f>+H303/F303*100%</f>
        <v>0.3487012017985876</v>
      </c>
      <c r="I305" s="289"/>
      <c r="J305" s="290">
        <f>+J303/F303</f>
        <v>0.74769904333822357</v>
      </c>
      <c r="K305" s="366"/>
      <c r="L305" s="283"/>
      <c r="M305" s="202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4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0"/>
      <c r="C306" s="284" t="s">
        <v>120</v>
      </c>
      <c r="D306" s="285"/>
      <c r="E306" s="292">
        <f>F303-E305</f>
        <v>77.092478000000028</v>
      </c>
      <c r="F306" s="293"/>
      <c r="G306" s="200"/>
      <c r="H306" s="293"/>
      <c r="I306" s="197"/>
      <c r="J306" s="293"/>
      <c r="K306" s="294"/>
      <c r="L306" s="294"/>
      <c r="M306" s="202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4"/>
      <c r="AQ306" s="250">
        <f>AQ302+1</f>
        <v>228</v>
      </c>
      <c r="AR306">
        <f t="shared" ref="AR306:AR322" si="69">IF(AJ21="tad","tad",AJ21)</f>
        <v>0</v>
      </c>
      <c r="AS306">
        <f t="shared" si="64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3"/>
      <c r="D307" s="203"/>
      <c r="E307" s="203"/>
      <c r="F307" s="204">
        <v>16</v>
      </c>
      <c r="G307" s="205" t="s">
        <v>19</v>
      </c>
      <c r="H307" s="204">
        <v>2019</v>
      </c>
      <c r="I307" s="203"/>
      <c r="J307" s="203"/>
      <c r="K307" s="206"/>
      <c r="L307" s="207"/>
      <c r="M307" s="202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4"/>
      <c r="AQ307" s="250">
        <f t="shared" si="61"/>
        <v>229</v>
      </c>
      <c r="AR307">
        <f t="shared" si="69"/>
        <v>0</v>
      </c>
      <c r="AS307">
        <f t="shared" si="64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67" t="s">
        <v>24</v>
      </c>
      <c r="H308" s="368"/>
      <c r="I308" s="210" t="s">
        <v>25</v>
      </c>
      <c r="J308" s="211"/>
      <c r="K308" s="212" t="s">
        <v>122</v>
      </c>
      <c r="L308" s="2"/>
      <c r="M308" s="202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4"/>
      <c r="AQ308" s="250">
        <f t="shared" si="61"/>
        <v>230</v>
      </c>
      <c r="AR308">
        <f t="shared" si="69"/>
        <v>0</v>
      </c>
      <c r="AS308">
        <f t="shared" si="64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2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4"/>
      <c r="AQ309" s="250">
        <f t="shared" si="61"/>
        <v>231</v>
      </c>
      <c r="AR309">
        <f t="shared" si="69"/>
        <v>0</v>
      </c>
      <c r="AS309">
        <f t="shared" si="64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133</v>
      </c>
      <c r="J310" s="220" t="s">
        <v>123</v>
      </c>
      <c r="K310" s="222"/>
      <c r="L310" s="2"/>
      <c r="M310" s="202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4"/>
      <c r="AQ310" s="250">
        <f t="shared" si="61"/>
        <v>232</v>
      </c>
      <c r="AR310">
        <f t="shared" si="69"/>
        <v>0</v>
      </c>
      <c r="AS310">
        <f t="shared" si="64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2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4"/>
      <c r="AQ311" s="250">
        <f t="shared" si="61"/>
        <v>233</v>
      </c>
      <c r="AR311">
        <f t="shared" si="69"/>
        <v>0</v>
      </c>
      <c r="AS311">
        <f t="shared" si="64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55.45</v>
      </c>
      <c r="J312" s="369">
        <v>29.306000000000001</v>
      </c>
      <c r="K312" s="234" t="s">
        <v>131</v>
      </c>
      <c r="L312" s="235"/>
      <c r="M312" s="20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4"/>
      <c r="AQ312" s="250">
        <f t="shared" si="61"/>
        <v>234</v>
      </c>
      <c r="AR312">
        <f t="shared" si="69"/>
        <v>0</v>
      </c>
      <c r="AS312">
        <f t="shared" si="64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333.23</v>
      </c>
      <c r="J313" s="370">
        <v>2.6549999999999998</v>
      </c>
      <c r="K313" s="234" t="s">
        <v>131</v>
      </c>
      <c r="L313" s="242"/>
      <c r="M313" s="202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4"/>
      <c r="AQ313" s="250">
        <f t="shared" si="61"/>
        <v>235</v>
      </c>
      <c r="AR313">
        <f t="shared" si="69"/>
        <v>0</v>
      </c>
      <c r="AS313">
        <f t="shared" si="64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70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76.45</v>
      </c>
      <c r="J314" s="370">
        <v>42.426000000000002</v>
      </c>
      <c r="K314" s="234"/>
      <c r="L314" s="242"/>
      <c r="M314" s="202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4"/>
      <c r="AQ314" s="250">
        <f t="shared" si="61"/>
        <v>236</v>
      </c>
      <c r="AR314">
        <f t="shared" si="69"/>
        <v>0</v>
      </c>
      <c r="AS314">
        <f t="shared" si="64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70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462.65</v>
      </c>
      <c r="J315" s="371">
        <v>40.746000000000002</v>
      </c>
      <c r="K315" s="234" t="s">
        <v>131</v>
      </c>
      <c r="L315" s="313"/>
      <c r="M315" s="314"/>
      <c r="N315" s="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4"/>
      <c r="AQ315" s="250">
        <f t="shared" si="61"/>
        <v>237</v>
      </c>
      <c r="AR315">
        <f t="shared" si="69"/>
        <v>0</v>
      </c>
      <c r="AS315">
        <f t="shared" si="64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70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99">
        <v>205.6</v>
      </c>
      <c r="J316" s="100">
        <v>7.984</v>
      </c>
      <c r="K316" s="234" t="s">
        <v>131</v>
      </c>
      <c r="M316" s="202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4"/>
      <c r="AQ316" s="250">
        <f t="shared" si="61"/>
        <v>238</v>
      </c>
      <c r="AR316">
        <f>IF(AJ31="tad","tad",AJ31)</f>
        <v>0</v>
      </c>
      <c r="AS316">
        <f t="shared" si="64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70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99">
        <v>316.3</v>
      </c>
      <c r="J317" s="100">
        <v>3.4830000000000001</v>
      </c>
      <c r="K317" s="234" t="s">
        <v>131</v>
      </c>
      <c r="M317" s="202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4"/>
      <c r="AQ317" s="250">
        <f t="shared" si="61"/>
        <v>239</v>
      </c>
      <c r="AR317">
        <f>IF(AJ32="tad","tad",AJ32)</f>
        <v>0</v>
      </c>
      <c r="AS317">
        <f t="shared" si="64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99">
        <v>85.95</v>
      </c>
      <c r="J318" s="100">
        <f>0.007*(I318-49)^3.096</f>
        <v>499.38139098477455</v>
      </c>
      <c r="K318" s="234" t="s">
        <v>131</v>
      </c>
      <c r="M318" s="202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4"/>
      <c r="AQ318" s="250">
        <f t="shared" si="61"/>
        <v>240</v>
      </c>
      <c r="AR318">
        <f>IF(AJ33="tad","tad",AJ33)</f>
        <v>0</v>
      </c>
      <c r="AS318">
        <f t="shared" si="64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70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5">
        <v>112.6</v>
      </c>
      <c r="J319" s="372">
        <v>0</v>
      </c>
      <c r="K319" s="234" t="s">
        <v>131</v>
      </c>
      <c r="M319" s="202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4"/>
      <c r="AQ319" s="250">
        <f t="shared" si="61"/>
        <v>241</v>
      </c>
      <c r="AR319">
        <f t="shared" si="69"/>
        <v>0</v>
      </c>
      <c r="AS319">
        <f t="shared" si="64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70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99">
        <v>116.51</v>
      </c>
      <c r="J320" s="100">
        <v>0.626</v>
      </c>
      <c r="K320" s="234" t="s">
        <v>131</v>
      </c>
      <c r="M320" s="202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4"/>
      <c r="AQ320" s="250">
        <f t="shared" si="61"/>
        <v>242</v>
      </c>
      <c r="AR320">
        <f t="shared" si="69"/>
        <v>0</v>
      </c>
      <c r="AS320">
        <f t="shared" si="64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70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99">
        <v>41.96</v>
      </c>
      <c r="J321" s="100">
        <v>0.78900000000000003</v>
      </c>
      <c r="K321" s="234" t="s">
        <v>131</v>
      </c>
      <c r="M321" s="202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4"/>
      <c r="AQ321" s="250">
        <f t="shared" si="61"/>
        <v>243</v>
      </c>
      <c r="AR321">
        <f t="shared" si="69"/>
        <v>0</v>
      </c>
      <c r="AS321">
        <f t="shared" si="64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70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111">
        <v>46.72</v>
      </c>
      <c r="J322" s="112">
        <v>0.748</v>
      </c>
      <c r="K322" s="234" t="s">
        <v>131</v>
      </c>
      <c r="M322" s="20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4"/>
      <c r="AQ322" s="250">
        <f t="shared" si="61"/>
        <v>244</v>
      </c>
      <c r="AR322">
        <f t="shared" si="69"/>
        <v>0</v>
      </c>
      <c r="AS322">
        <f t="shared" si="64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70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99">
        <f t="shared" ref="I323" si="71">SUM(P323+71)</f>
        <v>71</v>
      </c>
      <c r="J323" s="100">
        <v>1.0940000000000001</v>
      </c>
      <c r="K323" s="234" t="s">
        <v>131</v>
      </c>
      <c r="M323" s="202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4"/>
      <c r="AQ323" s="250">
        <f t="shared" si="61"/>
        <v>245</v>
      </c>
      <c r="AR323">
        <f t="shared" ref="AR323:AR352" si="72">IF(AK7="tad","tad",AK7)</f>
        <v>0</v>
      </c>
      <c r="AS323">
        <f t="shared" si="64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70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99">
        <f t="shared" ref="I324" si="73">SUM(O324+75.8)</f>
        <v>75.8</v>
      </c>
      <c r="J324" s="100">
        <v>0.376</v>
      </c>
      <c r="K324" s="234" t="s">
        <v>131</v>
      </c>
      <c r="M324" s="202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4"/>
      <c r="AQ324" s="250">
        <f t="shared" ref="AQ324:AQ387" si="74">AQ323+1</f>
        <v>246</v>
      </c>
      <c r="AR324">
        <f t="shared" si="72"/>
        <v>0</v>
      </c>
      <c r="AS324">
        <f t="shared" si="64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70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99">
        <f t="shared" ref="I325" si="75">SUM(N325+65.95)</f>
        <v>65.95</v>
      </c>
      <c r="J325" s="100">
        <v>0.22</v>
      </c>
      <c r="K325" s="234" t="s">
        <v>131</v>
      </c>
      <c r="M325" s="202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4"/>
      <c r="AQ325" s="250">
        <f t="shared" si="74"/>
        <v>247</v>
      </c>
      <c r="AR325">
        <f t="shared" si="72"/>
        <v>0</v>
      </c>
      <c r="AS325">
        <f t="shared" si="64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70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99">
        <v>47.16</v>
      </c>
      <c r="J326" s="100">
        <v>0.39700000000000002</v>
      </c>
      <c r="K326" s="234" t="s">
        <v>131</v>
      </c>
      <c r="M326" s="202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4"/>
      <c r="AQ326" s="250">
        <f t="shared" si="74"/>
        <v>248</v>
      </c>
      <c r="AR326">
        <f t="shared" si="72"/>
        <v>0</v>
      </c>
      <c r="AS326">
        <f t="shared" si="64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70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135.4</v>
      </c>
      <c r="J327" s="372">
        <v>333.74</v>
      </c>
      <c r="K327" s="234" t="s">
        <v>131</v>
      </c>
      <c r="L327" s="283"/>
      <c r="M327" s="202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4"/>
      <c r="AQ327" s="250">
        <f t="shared" si="74"/>
        <v>249</v>
      </c>
      <c r="AR327">
        <f t="shared" si="72"/>
        <v>0</v>
      </c>
      <c r="AS327">
        <f t="shared" si="64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113.03</v>
      </c>
      <c r="J328" s="372">
        <v>0.433</v>
      </c>
      <c r="K328" s="234"/>
      <c r="L328" s="283"/>
      <c r="M328" s="202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4"/>
      <c r="AQ328" s="250">
        <f t="shared" si="74"/>
        <v>250</v>
      </c>
      <c r="AR328">
        <f t="shared" si="72"/>
        <v>0</v>
      </c>
      <c r="AS328">
        <f t="shared" si="64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70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203.52</v>
      </c>
      <c r="J329" s="372">
        <v>0.312</v>
      </c>
      <c r="K329" s="234"/>
      <c r="L329" s="283"/>
      <c r="M329" s="202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4"/>
      <c r="AQ329" s="250">
        <f t="shared" si="74"/>
        <v>251</v>
      </c>
      <c r="AR329">
        <f t="shared" si="72"/>
        <v>0</v>
      </c>
      <c r="AS329">
        <f t="shared" si="64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70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223.69</v>
      </c>
      <c r="J330" s="373">
        <v>0.56899999999999995</v>
      </c>
      <c r="K330" s="234"/>
      <c r="L330" s="283"/>
      <c r="M330" s="202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4"/>
      <c r="AQ330" s="250">
        <f t="shared" si="74"/>
        <v>252</v>
      </c>
      <c r="AR330">
        <f t="shared" si="72"/>
        <v>0</v>
      </c>
      <c r="AS330">
        <f t="shared" si="64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70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195.65</v>
      </c>
      <c r="J331" s="372">
        <v>0.41199999999999998</v>
      </c>
      <c r="K331" s="234"/>
      <c r="L331" s="283"/>
      <c r="M331" s="202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4"/>
      <c r="AQ331" s="250">
        <f t="shared" si="74"/>
        <v>253</v>
      </c>
      <c r="AR331">
        <f t="shared" si="72"/>
        <v>0</v>
      </c>
      <c r="AS331">
        <f t="shared" si="64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70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170.6</v>
      </c>
      <c r="J332" s="372">
        <v>0.16400000000000001</v>
      </c>
      <c r="K332" s="234" t="s">
        <v>131</v>
      </c>
      <c r="L332" s="283"/>
      <c r="M332" s="20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4"/>
      <c r="AQ332" s="250">
        <f t="shared" si="74"/>
        <v>254</v>
      </c>
      <c r="AR332">
        <f t="shared" si="72"/>
        <v>0</v>
      </c>
      <c r="AS332">
        <f t="shared" si="64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70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2">
        <v>226.65</v>
      </c>
      <c r="J333" s="374">
        <v>0.58799999999999997</v>
      </c>
      <c r="K333" s="375"/>
      <c r="L333" s="283"/>
      <c r="M333" s="202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4"/>
      <c r="AQ333" s="250">
        <f t="shared" si="74"/>
        <v>255</v>
      </c>
      <c r="AR333">
        <f t="shared" si="72"/>
        <v>0</v>
      </c>
      <c r="AS333">
        <f t="shared" si="64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70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242.65</v>
      </c>
      <c r="J334" s="373">
        <v>0.55600000000000005</v>
      </c>
      <c r="K334" s="234" t="s">
        <v>131</v>
      </c>
      <c r="L334" s="283"/>
      <c r="M334" s="202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4"/>
      <c r="AQ334" s="250">
        <f t="shared" si="74"/>
        <v>256</v>
      </c>
      <c r="AR334">
        <f t="shared" si="72"/>
        <v>0</v>
      </c>
      <c r="AS334">
        <f t="shared" si="64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70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148.6</v>
      </c>
      <c r="J335" s="373">
        <v>2.38</v>
      </c>
      <c r="K335" s="234" t="s">
        <v>131</v>
      </c>
      <c r="L335" s="283"/>
      <c r="M335" s="202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4"/>
      <c r="AQ335" s="250">
        <f t="shared" si="74"/>
        <v>257</v>
      </c>
      <c r="AR335">
        <f t="shared" si="72"/>
        <v>0</v>
      </c>
      <c r="AS335">
        <f t="shared" si="64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232.3</v>
      </c>
      <c r="J336" s="372">
        <v>3.2490000000000001</v>
      </c>
      <c r="K336" s="234"/>
      <c r="L336" s="283"/>
      <c r="M336" s="202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4"/>
      <c r="AQ336" s="250">
        <f t="shared" si="74"/>
        <v>258</v>
      </c>
      <c r="AR336">
        <f t="shared" si="72"/>
        <v>0</v>
      </c>
      <c r="AS336">
        <f t="shared" ref="AS336:AS399" si="76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70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325.5</v>
      </c>
      <c r="J337" s="373">
        <v>0.69499999999999995</v>
      </c>
      <c r="K337" s="234" t="s">
        <v>131</v>
      </c>
      <c r="L337" s="283"/>
      <c r="M337" s="202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4"/>
      <c r="AQ337" s="250">
        <f t="shared" si="74"/>
        <v>259</v>
      </c>
      <c r="AR337">
        <f t="shared" si="72"/>
        <v>0</v>
      </c>
      <c r="AS337">
        <f t="shared" si="76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70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129.19999999999999</v>
      </c>
      <c r="J338" s="372">
        <v>0.5</v>
      </c>
      <c r="K338" s="234" t="s">
        <v>131</v>
      </c>
      <c r="L338" s="283"/>
      <c r="M338" s="202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4"/>
      <c r="AQ338" s="250">
        <f t="shared" si="74"/>
        <v>260</v>
      </c>
      <c r="AR338">
        <f t="shared" si="72"/>
        <v>0</v>
      </c>
      <c r="AS338">
        <f t="shared" si="76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70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282.77999999999997</v>
      </c>
      <c r="J339" s="372">
        <v>0.51300000000000001</v>
      </c>
      <c r="K339" s="234" t="s">
        <v>131</v>
      </c>
      <c r="L339" s="283"/>
      <c r="M339" s="202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4"/>
      <c r="AQ339" s="250">
        <f t="shared" si="74"/>
        <v>261</v>
      </c>
      <c r="AR339">
        <f t="shared" si="72"/>
        <v>0</v>
      </c>
      <c r="AS339">
        <f t="shared" si="76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70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98.42</v>
      </c>
      <c r="J340" s="373">
        <v>0.876</v>
      </c>
      <c r="K340" s="234" t="s">
        <v>131</v>
      </c>
      <c r="L340" s="283"/>
      <c r="M340" s="202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4"/>
      <c r="AQ340" s="250">
        <f t="shared" si="74"/>
        <v>262</v>
      </c>
      <c r="AR340">
        <f t="shared" si="72"/>
        <v>0</v>
      </c>
      <c r="AS340">
        <f t="shared" si="76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70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189.68</v>
      </c>
      <c r="J341" s="373">
        <v>7.9000000000000001E-2</v>
      </c>
      <c r="K341" s="234" t="s">
        <v>131</v>
      </c>
      <c r="L341" s="283">
        <f>79920/1000000</f>
        <v>7.9920000000000005E-2</v>
      </c>
      <c r="M341" s="202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4"/>
      <c r="AQ341" s="250">
        <f t="shared" si="74"/>
        <v>263</v>
      </c>
      <c r="AR341">
        <f t="shared" si="72"/>
        <v>0</v>
      </c>
      <c r="AS341">
        <f t="shared" si="76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70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171.19</v>
      </c>
      <c r="J342" s="373">
        <v>9.6000000000000002E-2</v>
      </c>
      <c r="K342" s="234" t="s">
        <v>131</v>
      </c>
      <c r="L342" s="283"/>
      <c r="M342" s="20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4"/>
      <c r="AQ342" s="250">
        <f t="shared" si="74"/>
        <v>264</v>
      </c>
      <c r="AR342">
        <f t="shared" si="72"/>
        <v>0</v>
      </c>
      <c r="AS342">
        <f t="shared" si="76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70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153.02000000000001</v>
      </c>
      <c r="J343" s="376">
        <v>9.0990000000000002</v>
      </c>
      <c r="K343" s="234"/>
      <c r="L343" s="283"/>
      <c r="M343" s="202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4"/>
      <c r="AQ343" s="250">
        <f t="shared" si="74"/>
        <v>265</v>
      </c>
      <c r="AR343">
        <f t="shared" si="72"/>
        <v>0</v>
      </c>
      <c r="AS343">
        <f t="shared" si="76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70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238.8</v>
      </c>
      <c r="J344" s="376">
        <v>2.2959999999999998</v>
      </c>
      <c r="K344" s="234" t="s">
        <v>131</v>
      </c>
      <c r="L344" s="283"/>
      <c r="M344" s="202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4"/>
      <c r="AQ344" s="250">
        <f t="shared" si="74"/>
        <v>266</v>
      </c>
      <c r="AR344">
        <f t="shared" si="72"/>
        <v>0</v>
      </c>
      <c r="AS344">
        <f t="shared" si="76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70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120.75</v>
      </c>
      <c r="J345" s="372">
        <v>4.1539999999999999</v>
      </c>
      <c r="K345" s="234" t="s">
        <v>131</v>
      </c>
      <c r="L345" s="283"/>
      <c r="M345" s="202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4"/>
      <c r="AQ345" s="250">
        <f t="shared" si="74"/>
        <v>267</v>
      </c>
      <c r="AR345">
        <f t="shared" si="72"/>
        <v>0</v>
      </c>
      <c r="AS345">
        <f t="shared" si="76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70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110.48</v>
      </c>
      <c r="J346" s="372">
        <v>2.5979999999999999</v>
      </c>
      <c r="K346" s="234" t="s">
        <v>131</v>
      </c>
      <c r="L346" s="283"/>
      <c r="M346" s="202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4"/>
      <c r="AQ346" s="250">
        <f t="shared" si="74"/>
        <v>268</v>
      </c>
      <c r="AR346">
        <f t="shared" si="72"/>
        <v>0</v>
      </c>
      <c r="AS346">
        <f t="shared" si="76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70.28</v>
      </c>
      <c r="J347" s="376">
        <v>34.115000000000002</v>
      </c>
      <c r="K347" s="234" t="s">
        <v>131</v>
      </c>
      <c r="L347" s="283"/>
      <c r="M347" s="202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4"/>
      <c r="AQ347" s="250">
        <f t="shared" si="74"/>
        <v>269</v>
      </c>
      <c r="AR347">
        <f>IF(AK31="tad","tad",AK31)</f>
        <v>0</v>
      </c>
      <c r="AS347">
        <f t="shared" si="76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70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176.27</v>
      </c>
      <c r="J348" s="376">
        <v>301.899</v>
      </c>
      <c r="K348" s="234" t="s">
        <v>131</v>
      </c>
      <c r="L348" s="283"/>
      <c r="M348" s="202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4"/>
      <c r="AQ348" s="250">
        <f t="shared" si="74"/>
        <v>270</v>
      </c>
      <c r="AR348">
        <f>IF(AK32="tad","tad",AK32)</f>
        <v>0</v>
      </c>
      <c r="AS348">
        <f t="shared" si="76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228.89</v>
      </c>
      <c r="J349" s="377">
        <v>8.11</v>
      </c>
      <c r="K349" s="234" t="s">
        <v>131</v>
      </c>
      <c r="L349" s="235"/>
      <c r="M349" s="163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4"/>
      <c r="AQ349" s="250">
        <f t="shared" si="74"/>
        <v>271</v>
      </c>
      <c r="AR349">
        <f>IF(AK33="tad","tad",AK33)</f>
        <v>0</v>
      </c>
      <c r="AS349">
        <f t="shared" si="76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149.65</v>
      </c>
      <c r="J350" s="266">
        <v>11.28</v>
      </c>
      <c r="K350" s="378" t="s">
        <v>110</v>
      </c>
      <c r="L350" s="283"/>
      <c r="M350" s="202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4"/>
      <c r="AQ350" s="250">
        <f t="shared" si="74"/>
        <v>272</v>
      </c>
      <c r="AR350">
        <f t="shared" si="72"/>
        <v>0</v>
      </c>
      <c r="AS350">
        <f t="shared" si="76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99">
        <v>39.04</v>
      </c>
      <c r="J351" s="100">
        <v>0.47599999999999998</v>
      </c>
      <c r="K351" s="378" t="s">
        <v>99</v>
      </c>
      <c r="L351" s="283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4"/>
      <c r="AQ351" s="250">
        <f t="shared" si="74"/>
        <v>273</v>
      </c>
      <c r="AR351">
        <f t="shared" si="72"/>
        <v>0</v>
      </c>
      <c r="AS351">
        <f t="shared" si="76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1">
        <v>41</v>
      </c>
      <c r="C352" s="269" t="s">
        <v>113</v>
      </c>
      <c r="D352" s="269" t="s">
        <v>55</v>
      </c>
      <c r="E352" s="270">
        <v>70</v>
      </c>
      <c r="F352" s="271">
        <v>0.81699999999999995</v>
      </c>
      <c r="G352" s="270">
        <v>70</v>
      </c>
      <c r="H352" s="271">
        <v>0.82</v>
      </c>
      <c r="I352" s="99">
        <v>64.25</v>
      </c>
      <c r="J352" s="112">
        <v>0.87699999999997602</v>
      </c>
      <c r="K352" s="300"/>
      <c r="L352" s="379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4"/>
      <c r="AQ352" s="250">
        <f t="shared" si="74"/>
        <v>274</v>
      </c>
      <c r="AR352">
        <f t="shared" si="72"/>
        <v>0</v>
      </c>
      <c r="AS352">
        <f t="shared" si="76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3"/>
      <c r="F353" s="274">
        <f>SUM(F312:F352)</f>
        <v>1813.882478</v>
      </c>
      <c r="G353" s="273"/>
      <c r="H353" s="274">
        <f>SUM(H315:H352)</f>
        <v>849.30700000000024</v>
      </c>
      <c r="I353" s="273"/>
      <c r="J353" s="275">
        <f>SUM(J312:J352)</f>
        <v>1350.2973909847747</v>
      </c>
      <c r="K353" s="276"/>
      <c r="L353" s="283"/>
      <c r="M353" s="202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4"/>
      <c r="AQ353" s="250">
        <f t="shared" si="74"/>
        <v>275</v>
      </c>
      <c r="AR353">
        <f t="shared" ref="AR353:AR383" si="77">IF(AL7="tad","tad",AL7)</f>
        <v>0</v>
      </c>
      <c r="AS353">
        <f t="shared" si="76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1" t="s">
        <v>117</v>
      </c>
      <c r="C354" s="209" t="s">
        <v>118</v>
      </c>
      <c r="D354" s="209"/>
      <c r="E354" s="277"/>
      <c r="F354" s="278"/>
      <c r="G354" s="279"/>
      <c r="H354" s="280">
        <v>1</v>
      </c>
      <c r="I354" s="277"/>
      <c r="J354" s="281">
        <f>IFERROR(+J353/H353,0)</f>
        <v>1.5898813868068604</v>
      </c>
      <c r="K354" s="282"/>
      <c r="L354" s="283"/>
      <c r="M354" s="202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4"/>
      <c r="AQ354" s="250">
        <f t="shared" si="74"/>
        <v>276</v>
      </c>
      <c r="AR354">
        <f t="shared" si="77"/>
        <v>0</v>
      </c>
      <c r="AS354">
        <f t="shared" si="76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0"/>
      <c r="C355" s="284" t="s">
        <v>119</v>
      </c>
      <c r="D355" s="285"/>
      <c r="E355" s="380">
        <v>1736.79</v>
      </c>
      <c r="F355" s="287">
        <v>1</v>
      </c>
      <c r="G355" s="288" t="s">
        <v>117</v>
      </c>
      <c r="H355" s="287">
        <f>+H353/F353*100%</f>
        <v>0.46822603465272583</v>
      </c>
      <c r="I355" s="289"/>
      <c r="J355" s="290">
        <f>+J353/F353</f>
        <v>0.74442385731275296</v>
      </c>
      <c r="K355" s="291"/>
      <c r="L355" s="283"/>
      <c r="M355" s="202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4"/>
      <c r="AQ355" s="250">
        <f t="shared" si="74"/>
        <v>277</v>
      </c>
      <c r="AR355">
        <f t="shared" si="77"/>
        <v>0</v>
      </c>
      <c r="AS355">
        <f t="shared" si="76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0"/>
      <c r="C356" s="284" t="s">
        <v>120</v>
      </c>
      <c r="D356" s="285"/>
      <c r="E356" s="292">
        <f>F353-E355</f>
        <v>77.092478000000028</v>
      </c>
      <c r="F356" s="293"/>
      <c r="G356" s="200"/>
      <c r="H356" s="293"/>
      <c r="I356" s="197"/>
      <c r="J356" s="293"/>
      <c r="K356" s="294"/>
      <c r="L356" s="294"/>
      <c r="M356" s="202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4"/>
      <c r="AQ356" s="250">
        <f t="shared" si="74"/>
        <v>278</v>
      </c>
      <c r="AR356">
        <f t="shared" si="77"/>
        <v>0</v>
      </c>
      <c r="AS356">
        <f t="shared" si="76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1"/>
      <c r="C357" s="382"/>
      <c r="D357" s="382"/>
      <c r="E357" s="382"/>
      <c r="F357" s="382"/>
      <c r="G357" s="382"/>
      <c r="H357" s="382"/>
      <c r="I357" s="383"/>
      <c r="J357" s="383"/>
      <c r="K357" s="197"/>
      <c r="M357" s="202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4"/>
      <c r="AQ357" s="250">
        <f t="shared" si="74"/>
        <v>279</v>
      </c>
      <c r="AR357">
        <f t="shared" si="77"/>
        <v>0</v>
      </c>
      <c r="AS357">
        <f t="shared" si="76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7"/>
      <c r="J358" s="197"/>
      <c r="K358" s="197"/>
      <c r="M358" s="202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4"/>
      <c r="AQ358" s="250">
        <f t="shared" si="74"/>
        <v>280</v>
      </c>
      <c r="AR358">
        <f t="shared" si="77"/>
        <v>0</v>
      </c>
      <c r="AS358">
        <f t="shared" si="76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7"/>
      <c r="J359" s="197"/>
      <c r="K359" s="197"/>
      <c r="M359" s="202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4"/>
      <c r="AQ359" s="250">
        <f t="shared" si="74"/>
        <v>281</v>
      </c>
      <c r="AR359">
        <f t="shared" si="77"/>
        <v>0</v>
      </c>
      <c r="AS359">
        <f t="shared" si="76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7"/>
      <c r="J360" s="197"/>
      <c r="K360" s="197"/>
      <c r="M360" s="202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4"/>
      <c r="AQ360" s="250">
        <f t="shared" si="74"/>
        <v>282</v>
      </c>
      <c r="AR360">
        <f t="shared" si="77"/>
        <v>0</v>
      </c>
      <c r="AS360">
        <f t="shared" si="76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7"/>
      <c r="J361" s="197"/>
      <c r="K361" s="197"/>
      <c r="M361" s="202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4"/>
      <c r="AQ361" s="250">
        <f t="shared" si="74"/>
        <v>283</v>
      </c>
      <c r="AR361">
        <f t="shared" si="77"/>
        <v>0</v>
      </c>
      <c r="AS361">
        <f t="shared" si="76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7"/>
      <c r="J362" s="197"/>
      <c r="K362" s="197"/>
      <c r="M362" s="20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4"/>
      <c r="AQ362" s="250">
        <f t="shared" si="74"/>
        <v>284</v>
      </c>
      <c r="AR362">
        <f t="shared" si="77"/>
        <v>0</v>
      </c>
      <c r="AS362">
        <f t="shared" si="76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7"/>
      <c r="J363" s="197"/>
      <c r="K363" s="197"/>
      <c r="M363" s="202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4"/>
      <c r="AQ363" s="250">
        <f t="shared" si="74"/>
        <v>285</v>
      </c>
      <c r="AR363">
        <f t="shared" si="77"/>
        <v>0</v>
      </c>
      <c r="AS363">
        <f t="shared" si="76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7"/>
      <c r="J364" s="197"/>
      <c r="K364" s="383"/>
      <c r="L364" s="382"/>
      <c r="M364" s="38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4"/>
      <c r="AQ364" s="250">
        <f t="shared" si="74"/>
        <v>286</v>
      </c>
      <c r="AR364">
        <f t="shared" si="77"/>
        <v>0</v>
      </c>
      <c r="AS364">
        <f t="shared" si="76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7"/>
      <c r="J365" s="197"/>
      <c r="K365" s="383"/>
      <c r="L365" s="382"/>
      <c r="M365" s="38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4"/>
      <c r="AQ365" s="250">
        <f t="shared" si="74"/>
        <v>287</v>
      </c>
      <c r="AR365">
        <f t="shared" si="77"/>
        <v>0</v>
      </c>
      <c r="AS365">
        <f t="shared" si="76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7"/>
      <c r="J366" s="197"/>
      <c r="K366" s="383"/>
      <c r="L366" s="382"/>
      <c r="M366" s="38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4"/>
      <c r="AQ366" s="250">
        <f t="shared" si="74"/>
        <v>288</v>
      </c>
      <c r="AR366">
        <f t="shared" si="77"/>
        <v>0</v>
      </c>
      <c r="AS366">
        <f t="shared" si="76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7"/>
      <c r="J367" s="197"/>
      <c r="K367" s="383"/>
      <c r="L367" s="382"/>
      <c r="M367" s="38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4"/>
      <c r="AQ367" s="250">
        <f t="shared" si="74"/>
        <v>289</v>
      </c>
      <c r="AR367">
        <f t="shared" si="77"/>
        <v>0</v>
      </c>
      <c r="AS367">
        <f t="shared" si="76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7"/>
      <c r="J368" s="197"/>
      <c r="K368" s="197"/>
      <c r="M368" s="202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4"/>
      <c r="AQ368" s="250">
        <f t="shared" si="74"/>
        <v>290</v>
      </c>
      <c r="AR368">
        <f t="shared" si="77"/>
        <v>0</v>
      </c>
      <c r="AS368">
        <f t="shared" si="76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7"/>
      <c r="J369" s="197"/>
      <c r="K369" s="197"/>
      <c r="M369" s="202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4"/>
      <c r="AQ369" s="250">
        <f t="shared" si="74"/>
        <v>291</v>
      </c>
      <c r="AR369">
        <f t="shared" si="77"/>
        <v>0</v>
      </c>
      <c r="AS369">
        <f t="shared" si="76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7"/>
      <c r="J370" s="197"/>
      <c r="K370" s="197"/>
      <c r="M370" s="202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4"/>
      <c r="AQ370" s="250">
        <f t="shared" si="74"/>
        <v>292</v>
      </c>
      <c r="AR370">
        <f t="shared" si="77"/>
        <v>0</v>
      </c>
      <c r="AS370">
        <f t="shared" si="76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7"/>
      <c r="J371" s="197"/>
      <c r="K371" s="197"/>
      <c r="M371" s="202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4"/>
      <c r="AQ371" s="250">
        <f t="shared" si="74"/>
        <v>293</v>
      </c>
      <c r="AR371">
        <f t="shared" si="77"/>
        <v>0</v>
      </c>
      <c r="AS371">
        <f t="shared" si="76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7"/>
      <c r="J372" s="197"/>
      <c r="K372" s="197"/>
      <c r="M372" s="20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4"/>
      <c r="AQ372" s="250">
        <f t="shared" si="74"/>
        <v>294</v>
      </c>
      <c r="AR372">
        <f t="shared" si="77"/>
        <v>0</v>
      </c>
      <c r="AS372">
        <f t="shared" si="76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7"/>
      <c r="K373" s="197"/>
      <c r="M373" s="202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4"/>
      <c r="AQ373" s="250">
        <f t="shared" si="74"/>
        <v>295</v>
      </c>
      <c r="AR373">
        <f t="shared" si="77"/>
        <v>0</v>
      </c>
      <c r="AS373">
        <f t="shared" si="76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7"/>
      <c r="K374" s="197"/>
      <c r="M374" s="202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4"/>
      <c r="AQ374" s="250">
        <f t="shared" si="74"/>
        <v>296</v>
      </c>
      <c r="AR374">
        <f t="shared" si="77"/>
        <v>0</v>
      </c>
      <c r="AS374">
        <f t="shared" si="76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7"/>
      <c r="K375" s="197"/>
      <c r="M375" s="202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4"/>
      <c r="AQ375" s="250">
        <f t="shared" si="74"/>
        <v>297</v>
      </c>
      <c r="AR375">
        <f t="shared" si="77"/>
        <v>0</v>
      </c>
      <c r="AS375">
        <f t="shared" si="76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7"/>
      <c r="K376" s="197"/>
      <c r="M376" s="202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4"/>
      <c r="AQ376" s="250">
        <f t="shared" si="74"/>
        <v>298</v>
      </c>
      <c r="AR376">
        <f t="shared" si="77"/>
        <v>0</v>
      </c>
      <c r="AS376">
        <f t="shared" si="76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7"/>
      <c r="K377" s="197"/>
      <c r="M377" s="202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4"/>
      <c r="AQ377" s="250">
        <f t="shared" si="74"/>
        <v>299</v>
      </c>
      <c r="AR377">
        <f t="shared" si="77"/>
        <v>0</v>
      </c>
      <c r="AS377">
        <f t="shared" si="76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7"/>
      <c r="K378" s="197"/>
      <c r="M378" s="202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4"/>
      <c r="AQ378" s="250">
        <f t="shared" si="74"/>
        <v>300</v>
      </c>
      <c r="AR378">
        <f t="shared" si="77"/>
        <v>0</v>
      </c>
      <c r="AS378">
        <f t="shared" si="76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7"/>
      <c r="K379" s="197"/>
      <c r="M379" s="202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4"/>
      <c r="AQ379" s="250">
        <f t="shared" si="74"/>
        <v>301</v>
      </c>
      <c r="AR379">
        <f t="shared" si="77"/>
        <v>0</v>
      </c>
      <c r="AS379">
        <f t="shared" si="76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7"/>
      <c r="K380" s="197"/>
      <c r="M380" s="202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4"/>
      <c r="AQ380" s="250">
        <f t="shared" si="74"/>
        <v>302</v>
      </c>
      <c r="AR380">
        <f t="shared" si="77"/>
        <v>0</v>
      </c>
      <c r="AS380">
        <f t="shared" si="76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7"/>
      <c r="K381" s="197"/>
      <c r="M381" s="202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4"/>
      <c r="AQ381" s="250">
        <f t="shared" si="74"/>
        <v>303</v>
      </c>
      <c r="AR381">
        <f t="shared" si="77"/>
        <v>0</v>
      </c>
      <c r="AS381">
        <f t="shared" si="76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7"/>
      <c r="K382" s="197"/>
      <c r="M382" s="20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4"/>
      <c r="AQ382" s="250">
        <f t="shared" si="74"/>
        <v>304</v>
      </c>
      <c r="AR382">
        <f t="shared" si="77"/>
        <v>0</v>
      </c>
      <c r="AS382">
        <f t="shared" si="76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7"/>
      <c r="K383" s="197"/>
      <c r="M383" s="202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4"/>
      <c r="AQ383" s="250">
        <f t="shared" si="74"/>
        <v>305</v>
      </c>
      <c r="AR383">
        <f t="shared" si="77"/>
        <v>0</v>
      </c>
      <c r="AS383">
        <f t="shared" si="76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7"/>
      <c r="K384" s="197"/>
      <c r="M384" s="202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4"/>
      <c r="AQ384" s="250">
        <f t="shared" si="74"/>
        <v>306</v>
      </c>
      <c r="AR384">
        <f t="shared" ref="AR384:AR413" si="78">IF(AM7="tad","tad",AM7)</f>
        <v>0</v>
      </c>
      <c r="AS384">
        <f t="shared" si="76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7"/>
      <c r="K385" s="197"/>
      <c r="M385" s="202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4"/>
      <c r="AQ385" s="250">
        <f t="shared" si="74"/>
        <v>307</v>
      </c>
      <c r="AR385">
        <f t="shared" si="78"/>
        <v>0</v>
      </c>
      <c r="AS385">
        <f t="shared" si="76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7"/>
      <c r="K386" s="197"/>
      <c r="M386" s="202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4"/>
      <c r="AQ386" s="250">
        <f t="shared" si="74"/>
        <v>308</v>
      </c>
      <c r="AR386">
        <f t="shared" si="78"/>
        <v>0</v>
      </c>
      <c r="AS386">
        <f t="shared" si="76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7"/>
      <c r="K387" s="197"/>
      <c r="M387" s="202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4"/>
      <c r="AQ387" s="250">
        <f t="shared" si="74"/>
        <v>309</v>
      </c>
      <c r="AR387">
        <f t="shared" si="78"/>
        <v>0</v>
      </c>
      <c r="AS387">
        <f t="shared" si="76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7"/>
      <c r="K388" s="197"/>
      <c r="M388" s="202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4"/>
      <c r="AQ388" s="250">
        <f t="shared" ref="AQ388:AQ443" si="79">AQ387+1</f>
        <v>310</v>
      </c>
      <c r="AR388">
        <f t="shared" si="78"/>
        <v>0</v>
      </c>
      <c r="AS388">
        <f t="shared" si="76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7"/>
      <c r="K389" s="197"/>
      <c r="M389" s="202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4"/>
      <c r="AQ389" s="250">
        <f t="shared" si="79"/>
        <v>311</v>
      </c>
      <c r="AR389">
        <f t="shared" si="78"/>
        <v>0</v>
      </c>
      <c r="AS389">
        <f t="shared" si="76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7"/>
      <c r="K390" s="197"/>
      <c r="M390" s="202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4"/>
      <c r="AQ390" s="250">
        <f t="shared" si="79"/>
        <v>312</v>
      </c>
      <c r="AR390">
        <f t="shared" si="78"/>
        <v>0</v>
      </c>
      <c r="AS390">
        <f t="shared" si="76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7"/>
      <c r="K391" s="197"/>
      <c r="M391" s="202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4"/>
      <c r="AQ391" s="250">
        <f t="shared" si="79"/>
        <v>313</v>
      </c>
      <c r="AR391">
        <f t="shared" si="78"/>
        <v>0</v>
      </c>
      <c r="AS391">
        <f t="shared" si="76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7"/>
      <c r="K392" s="197"/>
      <c r="M392" s="20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4"/>
      <c r="AQ392" s="250">
        <f t="shared" si="79"/>
        <v>314</v>
      </c>
      <c r="AR392">
        <f t="shared" si="78"/>
        <v>0</v>
      </c>
      <c r="AS392">
        <f t="shared" si="76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7"/>
      <c r="K393" s="197"/>
      <c r="M393" s="202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4"/>
      <c r="AQ393" s="250">
        <f t="shared" si="79"/>
        <v>315</v>
      </c>
      <c r="AR393">
        <f t="shared" si="78"/>
        <v>0</v>
      </c>
      <c r="AS393">
        <f t="shared" si="76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7"/>
      <c r="K394" s="197"/>
      <c r="M394" s="202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4"/>
      <c r="AQ394" s="250">
        <f t="shared" si="79"/>
        <v>316</v>
      </c>
      <c r="AR394">
        <f t="shared" si="78"/>
        <v>0</v>
      </c>
      <c r="AS394">
        <f t="shared" si="76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7"/>
      <c r="K395" s="197"/>
      <c r="M395" s="202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4"/>
      <c r="AQ395" s="250">
        <f t="shared" si="79"/>
        <v>317</v>
      </c>
      <c r="AR395">
        <f t="shared" si="78"/>
        <v>0</v>
      </c>
      <c r="AS395">
        <f t="shared" si="76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7"/>
      <c r="K396" s="197"/>
      <c r="M396" s="202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4"/>
      <c r="AQ396" s="250">
        <f t="shared" si="79"/>
        <v>318</v>
      </c>
      <c r="AR396">
        <f t="shared" si="78"/>
        <v>0</v>
      </c>
      <c r="AS396">
        <f t="shared" si="76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7"/>
      <c r="K397" s="197"/>
      <c r="M397" s="202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4"/>
      <c r="AQ397" s="250">
        <f t="shared" si="79"/>
        <v>319</v>
      </c>
      <c r="AR397">
        <f t="shared" si="78"/>
        <v>0</v>
      </c>
      <c r="AS397">
        <f t="shared" si="76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7"/>
      <c r="K398" s="197"/>
      <c r="M398" s="202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4"/>
      <c r="AQ398" s="250">
        <f t="shared" si="79"/>
        <v>320</v>
      </c>
      <c r="AR398">
        <f t="shared" si="78"/>
        <v>0</v>
      </c>
      <c r="AS398">
        <f t="shared" si="76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7"/>
      <c r="K399" s="197"/>
      <c r="M399" s="202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4"/>
      <c r="AQ399" s="250">
        <f t="shared" si="79"/>
        <v>321</v>
      </c>
      <c r="AR399">
        <f t="shared" si="78"/>
        <v>0</v>
      </c>
      <c r="AS399">
        <f t="shared" si="76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7"/>
      <c r="K400" s="197"/>
      <c r="M400" s="202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79"/>
        <v>322</v>
      </c>
      <c r="AR400">
        <f t="shared" si="78"/>
        <v>0</v>
      </c>
      <c r="AS400">
        <f t="shared" ref="AS400:AS444" si="80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7"/>
      <c r="K401" s="197"/>
      <c r="M401" s="202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79"/>
        <v>323</v>
      </c>
      <c r="AR401">
        <f t="shared" si="78"/>
        <v>0</v>
      </c>
      <c r="AS401">
        <f t="shared" si="80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7"/>
      <c r="K402" s="197"/>
      <c r="M402" s="2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79"/>
        <v>324</v>
      </c>
      <c r="AR402">
        <f t="shared" si="78"/>
        <v>0</v>
      </c>
      <c r="AS402">
        <f t="shared" si="80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7"/>
      <c r="K403" s="197"/>
      <c r="M403" s="202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79"/>
        <v>325</v>
      </c>
      <c r="AR403">
        <f t="shared" si="78"/>
        <v>0</v>
      </c>
      <c r="AS403">
        <f t="shared" si="80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7"/>
      <c r="K404" s="197"/>
      <c r="M404" s="202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79"/>
        <v>326</v>
      </c>
      <c r="AR404">
        <f t="shared" si="78"/>
        <v>0</v>
      </c>
      <c r="AS404">
        <f t="shared" si="80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7"/>
      <c r="K405" s="197"/>
      <c r="M405" s="202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79"/>
        <v>327</v>
      </c>
      <c r="AR405">
        <f t="shared" si="78"/>
        <v>0</v>
      </c>
      <c r="AS405">
        <f t="shared" si="80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7"/>
      <c r="K406" s="197"/>
      <c r="M406" s="202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79"/>
        <v>328</v>
      </c>
      <c r="AR406">
        <f t="shared" si="78"/>
        <v>0</v>
      </c>
      <c r="AS406">
        <f t="shared" si="80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7"/>
      <c r="K407" s="197"/>
      <c r="M407" s="202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79"/>
        <v>329</v>
      </c>
      <c r="AR407">
        <f t="shared" si="78"/>
        <v>0</v>
      </c>
      <c r="AS407">
        <f t="shared" si="80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7"/>
      <c r="K408" s="197"/>
      <c r="M408" s="202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79"/>
        <v>330</v>
      </c>
      <c r="AR408">
        <f t="shared" si="78"/>
        <v>0</v>
      </c>
      <c r="AS408">
        <f t="shared" si="80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7"/>
      <c r="K409" s="197"/>
      <c r="M409" s="202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79"/>
        <v>331</v>
      </c>
      <c r="AR409">
        <f t="shared" si="78"/>
        <v>0</v>
      </c>
      <c r="AS409">
        <f t="shared" si="80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7"/>
      <c r="K410" s="197"/>
      <c r="M410" s="202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79"/>
        <v>332</v>
      </c>
      <c r="AR410">
        <f t="shared" si="78"/>
        <v>0</v>
      </c>
      <c r="AS410">
        <f t="shared" si="80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7"/>
      <c r="K411" s="197"/>
      <c r="M411" s="202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79"/>
        <v>333</v>
      </c>
      <c r="AR411">
        <f t="shared" si="78"/>
        <v>0</v>
      </c>
      <c r="AS411">
        <f t="shared" si="80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7"/>
      <c r="K412" s="197"/>
      <c r="M412" s="20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79"/>
        <v>334</v>
      </c>
      <c r="AR412">
        <f t="shared" si="78"/>
        <v>0</v>
      </c>
      <c r="AS412">
        <f t="shared" si="80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7"/>
      <c r="K413" s="197"/>
      <c r="M413" s="202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79"/>
        <v>335</v>
      </c>
      <c r="AR413">
        <f t="shared" si="78"/>
        <v>0</v>
      </c>
      <c r="AS413">
        <f t="shared" si="80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7"/>
      <c r="K414" s="197"/>
      <c r="M414" s="202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79"/>
        <v>336</v>
      </c>
      <c r="AR414">
        <f t="shared" ref="AR414:AR444" si="81">IF(AN7="tad","tad",AN7)</f>
        <v>0</v>
      </c>
      <c r="AS414">
        <f t="shared" si="80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7"/>
      <c r="K415" s="197"/>
      <c r="M415" s="202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79"/>
        <v>337</v>
      </c>
      <c r="AR415">
        <f t="shared" si="81"/>
        <v>0</v>
      </c>
      <c r="AS415">
        <f t="shared" si="80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7"/>
      <c r="K416" s="197"/>
      <c r="M416" s="202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79"/>
        <v>338</v>
      </c>
      <c r="AR416">
        <f t="shared" si="81"/>
        <v>0</v>
      </c>
      <c r="AS416">
        <f t="shared" si="80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7"/>
      <c r="K417" s="197"/>
      <c r="M417" s="202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79"/>
        <v>339</v>
      </c>
      <c r="AR417">
        <f t="shared" si="81"/>
        <v>0</v>
      </c>
      <c r="AS417">
        <f t="shared" si="80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7"/>
      <c r="K418" s="197"/>
      <c r="M418" s="202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79"/>
        <v>340</v>
      </c>
      <c r="AR418">
        <f t="shared" si="81"/>
        <v>0</v>
      </c>
      <c r="AS418">
        <f t="shared" si="80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7"/>
      <c r="K419" s="197"/>
      <c r="M419" s="202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79"/>
        <v>341</v>
      </c>
      <c r="AR419">
        <f t="shared" si="81"/>
        <v>0</v>
      </c>
      <c r="AS419">
        <f t="shared" si="80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7"/>
      <c r="K420" s="197"/>
      <c r="M420" s="202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79"/>
        <v>342</v>
      </c>
      <c r="AR420">
        <f t="shared" si="81"/>
        <v>0</v>
      </c>
      <c r="AS420">
        <f t="shared" si="80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7"/>
      <c r="K421" s="197"/>
      <c r="M421" s="202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79"/>
        <v>343</v>
      </c>
      <c r="AR421">
        <f t="shared" si="81"/>
        <v>0</v>
      </c>
      <c r="AS421">
        <f t="shared" si="80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7"/>
      <c r="K422" s="197"/>
      <c r="M422" s="20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79"/>
        <v>344</v>
      </c>
      <c r="AR422">
        <f t="shared" si="81"/>
        <v>0</v>
      </c>
      <c r="AS422">
        <f t="shared" si="80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7"/>
      <c r="K423" s="197"/>
      <c r="M423" s="202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79"/>
        <v>345</v>
      </c>
      <c r="AR423">
        <f t="shared" si="81"/>
        <v>0</v>
      </c>
      <c r="AS423">
        <f t="shared" si="80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7"/>
      <c r="K424" s="197"/>
      <c r="M424" s="202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79"/>
        <v>346</v>
      </c>
      <c r="AR424">
        <f t="shared" si="81"/>
        <v>0</v>
      </c>
      <c r="AS424">
        <f t="shared" si="80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7"/>
      <c r="K425" s="197"/>
      <c r="M425" s="202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79"/>
        <v>347</v>
      </c>
      <c r="AR425">
        <f t="shared" si="81"/>
        <v>0</v>
      </c>
      <c r="AS425">
        <f t="shared" si="80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7"/>
      <c r="K426" s="197"/>
      <c r="M426" s="202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79"/>
        <v>348</v>
      </c>
      <c r="AR426">
        <f t="shared" si="81"/>
        <v>0</v>
      </c>
      <c r="AS426">
        <f t="shared" si="80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7"/>
      <c r="K427" s="197"/>
      <c r="M427" s="202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79"/>
        <v>349</v>
      </c>
      <c r="AR427">
        <f t="shared" si="81"/>
        <v>0</v>
      </c>
      <c r="AS427">
        <f t="shared" si="80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7"/>
      <c r="K428" s="197"/>
      <c r="M428" s="202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79"/>
        <v>350</v>
      </c>
      <c r="AR428">
        <f t="shared" si="81"/>
        <v>0</v>
      </c>
      <c r="AS428">
        <f t="shared" si="80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7"/>
      <c r="K429" s="197"/>
      <c r="M429" s="202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79"/>
        <v>351</v>
      </c>
      <c r="AR429">
        <f t="shared" si="81"/>
        <v>0</v>
      </c>
      <c r="AS429">
        <f t="shared" si="80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7"/>
      <c r="K430" s="197"/>
      <c r="M430" s="202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79"/>
        <v>352</v>
      </c>
      <c r="AR430">
        <f t="shared" si="81"/>
        <v>0</v>
      </c>
      <c r="AS430">
        <f t="shared" si="80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7"/>
      <c r="K431" s="197"/>
      <c r="M431" s="202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79"/>
        <v>353</v>
      </c>
      <c r="AR431">
        <f t="shared" si="81"/>
        <v>0</v>
      </c>
      <c r="AS431">
        <f t="shared" si="80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7"/>
      <c r="K432" s="197"/>
      <c r="M432" s="20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79"/>
        <v>354</v>
      </c>
      <c r="AR432">
        <f t="shared" si="81"/>
        <v>0</v>
      </c>
      <c r="AS432">
        <f t="shared" si="80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7"/>
      <c r="K433" s="197"/>
      <c r="M433" s="202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79"/>
        <v>355</v>
      </c>
      <c r="AR433">
        <f t="shared" si="81"/>
        <v>0</v>
      </c>
      <c r="AS433">
        <f t="shared" si="80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7"/>
      <c r="K434" s="197"/>
      <c r="M434" s="202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79"/>
        <v>356</v>
      </c>
      <c r="AR434">
        <f t="shared" si="81"/>
        <v>0</v>
      </c>
      <c r="AS434">
        <f t="shared" si="80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7"/>
      <c r="K435" s="197"/>
      <c r="M435" s="202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79"/>
        <v>357</v>
      </c>
      <c r="AR435">
        <f t="shared" si="81"/>
        <v>0</v>
      </c>
      <c r="AS435">
        <f t="shared" si="80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7"/>
      <c r="K436" s="197"/>
      <c r="M436" s="202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79"/>
        <v>358</v>
      </c>
      <c r="AR436">
        <f t="shared" si="81"/>
        <v>0</v>
      </c>
      <c r="AS436">
        <f t="shared" si="80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7"/>
      <c r="K437" s="197"/>
      <c r="M437" s="202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79"/>
        <v>359</v>
      </c>
      <c r="AR437">
        <f t="shared" si="81"/>
        <v>0</v>
      </c>
      <c r="AS437">
        <f t="shared" si="80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7"/>
      <c r="K438" s="197"/>
      <c r="M438" s="202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79"/>
        <v>360</v>
      </c>
      <c r="AR438">
        <f t="shared" si="81"/>
        <v>0</v>
      </c>
      <c r="AS438">
        <f t="shared" si="80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7"/>
      <c r="K439" s="197"/>
      <c r="M439" s="202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79"/>
        <v>361</v>
      </c>
      <c r="AR439">
        <f t="shared" si="81"/>
        <v>0</v>
      </c>
      <c r="AS439">
        <f t="shared" si="80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7"/>
      <c r="K440" s="197"/>
      <c r="M440" s="202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79"/>
        <v>362</v>
      </c>
      <c r="AR440">
        <f t="shared" si="81"/>
        <v>0</v>
      </c>
      <c r="AS440">
        <f t="shared" si="80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7"/>
      <c r="K441" s="197"/>
      <c r="M441" s="202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79"/>
        <v>363</v>
      </c>
      <c r="AR441">
        <f t="shared" si="81"/>
        <v>0</v>
      </c>
      <c r="AS441">
        <f t="shared" si="80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7"/>
      <c r="K442" s="197"/>
      <c r="M442" s="20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79"/>
        <v>364</v>
      </c>
      <c r="AR442">
        <f t="shared" si="81"/>
        <v>0</v>
      </c>
      <c r="AS442">
        <f t="shared" si="80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7"/>
      <c r="K443" s="197"/>
      <c r="M443" s="202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79"/>
        <v>365</v>
      </c>
      <c r="AR443">
        <f t="shared" si="81"/>
        <v>0</v>
      </c>
      <c r="AS443">
        <f t="shared" si="80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7"/>
      <c r="K444" s="197"/>
      <c r="M444" s="202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81"/>
        <v>0</v>
      </c>
      <c r="AS444">
        <f t="shared" si="80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7"/>
      <c r="K445" s="197"/>
      <c r="M445" s="202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7"/>
      <c r="K446" s="197"/>
      <c r="M446" s="202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7"/>
      <c r="K447" s="197"/>
      <c r="M447" s="202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7"/>
      <c r="K448" s="197"/>
      <c r="M448" s="202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2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2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2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2"/>
    </row>
    <row r="454" spans="13:57" ht="27" customHeight="1" x14ac:dyDescent="0.2">
      <c r="M454" s="202"/>
    </row>
    <row r="455" spans="13:57" ht="27" customHeight="1" x14ac:dyDescent="0.2">
      <c r="M455" s="202"/>
    </row>
    <row r="456" spans="13:57" ht="27" customHeight="1" x14ac:dyDescent="0.2">
      <c r="M456" s="202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2019-05-09T04:03:40Z</dcterms:created>
  <dcterms:modified xsi:type="dcterms:W3CDTF">2019-05-09T04:04:27Z</dcterms:modified>
</cp:coreProperties>
</file>