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1\3_Maret\"/>
    </mc:Choice>
  </mc:AlternateContent>
  <bookViews>
    <workbookView xWindow="0" yWindow="0" windowWidth="28800" windowHeight="12435"/>
  </bookViews>
  <sheets>
    <sheet name="UTAMA (2)" sheetId="1" r:id="rId1"/>
  </sheets>
  <externalReferences>
    <externalReference r:id="rId2"/>
    <externalReference r:id="rId3"/>
  </externalReferences>
  <definedNames>
    <definedName name="_xlnm.Print_Area" localSheetId="0">'UTAMA (2)'!$AB$2:$AO$62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B12" i="1"/>
  <c r="L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O39" i="1"/>
  <c r="P39" i="1"/>
  <c r="Q39" i="1"/>
  <c r="R39" i="1"/>
  <c r="S39" i="1"/>
  <c r="T39" i="1"/>
  <c r="U39" i="1"/>
  <c r="V39" i="1"/>
  <c r="W39" i="1"/>
  <c r="X39" i="1"/>
  <c r="Y39" i="1"/>
  <c r="Z39" i="1"/>
  <c r="AM39" i="1"/>
  <c r="L40" i="1"/>
  <c r="O40" i="1"/>
  <c r="P40" i="1"/>
  <c r="Q40" i="1"/>
  <c r="R40" i="1"/>
  <c r="S40" i="1"/>
  <c r="T40" i="1"/>
  <c r="U40" i="1"/>
  <c r="V40" i="1"/>
  <c r="W40" i="1"/>
  <c r="X40" i="1"/>
  <c r="Y40" i="1"/>
  <c r="Z40" i="1"/>
  <c r="L41" i="1"/>
  <c r="O41" i="1"/>
  <c r="P41" i="1"/>
  <c r="Q41" i="1"/>
  <c r="R41" i="1"/>
  <c r="S41" i="1"/>
  <c r="T41" i="1"/>
  <c r="U41" i="1"/>
  <c r="V41" i="1"/>
  <c r="W41" i="1"/>
  <c r="X41" i="1"/>
  <c r="Y41" i="1"/>
  <c r="Z41" i="1"/>
  <c r="AM41" i="1"/>
  <c r="L42" i="1"/>
  <c r="O42" i="1"/>
  <c r="P42" i="1"/>
  <c r="Q42" i="1"/>
  <c r="R42" i="1"/>
  <c r="S42" i="1"/>
  <c r="T42" i="1"/>
  <c r="U42" i="1"/>
  <c r="V42" i="1"/>
  <c r="W42" i="1"/>
  <c r="X42" i="1"/>
  <c r="Y42" i="1"/>
  <c r="Z42" i="1"/>
  <c r="AK42" i="1"/>
  <c r="L43" i="1"/>
  <c r="AE43" i="1"/>
  <c r="AI43" i="1"/>
  <c r="AM43" i="1"/>
  <c r="L44" i="1"/>
  <c r="O44" i="1"/>
  <c r="P44" i="1"/>
  <c r="Q44" i="1"/>
  <c r="R44" i="1"/>
  <c r="S44" i="1"/>
  <c r="T44" i="1"/>
  <c r="U44" i="1"/>
  <c r="V44" i="1"/>
  <c r="W44" i="1"/>
  <c r="X44" i="1"/>
  <c r="Y44" i="1"/>
  <c r="Z44" i="1"/>
  <c r="AC44" i="1"/>
  <c r="AG44" i="1"/>
  <c r="L45" i="1"/>
  <c r="AE45" i="1"/>
  <c r="AE44" i="1" s="1"/>
  <c r="AI45" i="1"/>
  <c r="AI44" i="1" s="1"/>
  <c r="AM45" i="1"/>
  <c r="AM44" i="1" s="1"/>
  <c r="L46" i="1"/>
  <c r="B47" i="1"/>
  <c r="L47" i="1"/>
  <c r="L48" i="1"/>
  <c r="L49" i="1"/>
  <c r="AP49" i="1"/>
  <c r="B50" i="1"/>
  <c r="L50" i="1"/>
  <c r="L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F52" i="1"/>
  <c r="H52" i="1"/>
  <c r="J52" i="1"/>
  <c r="I54" i="1" s="1"/>
  <c r="AR52" i="1"/>
  <c r="AC43" i="1" s="1"/>
  <c r="AS52" i="1"/>
  <c r="AD43" i="1" s="1"/>
  <c r="AT52" i="1"/>
  <c r="AU52" i="1"/>
  <c r="AF43" i="1" s="1"/>
  <c r="AV52" i="1"/>
  <c r="AG43" i="1" s="1"/>
  <c r="AW52" i="1"/>
  <c r="AH43" i="1" s="1"/>
  <c r="AX52" i="1"/>
  <c r="AY52" i="1"/>
  <c r="AJ43" i="1" s="1"/>
  <c r="AZ52" i="1"/>
  <c r="AK43" i="1" s="1"/>
  <c r="BA52" i="1"/>
  <c r="AL43" i="1" s="1"/>
  <c r="BB52" i="1"/>
  <c r="BC52" i="1"/>
  <c r="AN43" i="1" s="1"/>
  <c r="E54" i="1"/>
  <c r="E55" i="1" s="1"/>
  <c r="AR57" i="1"/>
  <c r="AS57" i="1"/>
  <c r="AT57" i="1"/>
  <c r="AU57" i="1"/>
  <c r="AV57" i="1"/>
  <c r="AW57" i="1"/>
  <c r="AX57" i="1"/>
  <c r="AY57" i="1"/>
  <c r="AZ57" i="1"/>
  <c r="BA57" i="1"/>
  <c r="BB57" i="1"/>
  <c r="BC57" i="1"/>
  <c r="AR58" i="1"/>
  <c r="AC45" i="1" s="1"/>
  <c r="AS58" i="1"/>
  <c r="AD45" i="1" s="1"/>
  <c r="AD44" i="1" s="1"/>
  <c r="AT58" i="1"/>
  <c r="AU58" i="1"/>
  <c r="AF45" i="1" s="1"/>
  <c r="AF44" i="1" s="1"/>
  <c r="AV58" i="1"/>
  <c r="AG45" i="1" s="1"/>
  <c r="AW58" i="1"/>
  <c r="AH45" i="1" s="1"/>
  <c r="AH44" i="1" s="1"/>
  <c r="AX58" i="1"/>
  <c r="AY58" i="1"/>
  <c r="AJ45" i="1" s="1"/>
  <c r="AJ44" i="1" s="1"/>
  <c r="AZ58" i="1"/>
  <c r="AK45" i="1" s="1"/>
  <c r="AK44" i="1" s="1"/>
  <c r="BA58" i="1"/>
  <c r="AL45" i="1" s="1"/>
  <c r="AL44" i="1" s="1"/>
  <c r="BB58" i="1"/>
  <c r="BC58" i="1"/>
  <c r="AN45" i="1" s="1"/>
  <c r="AN44" i="1" s="1"/>
  <c r="AN40" i="1" s="1"/>
  <c r="K62" i="1"/>
  <c r="AX62" i="1"/>
  <c r="B64" i="1"/>
  <c r="B65" i="1" s="1"/>
  <c r="B66" i="1" s="1"/>
  <c r="B67" i="1" s="1"/>
  <c r="B68" i="1" s="1"/>
  <c r="B69" i="1" s="1"/>
  <c r="B70" i="1" s="1"/>
  <c r="K64" i="1"/>
  <c r="K65" i="1"/>
  <c r="AQ65" i="1"/>
  <c r="AR65" i="1"/>
  <c r="AM66" i="1"/>
  <c r="AR66" i="1"/>
  <c r="K67" i="1"/>
  <c r="AR67" i="1"/>
  <c r="K68" i="1"/>
  <c r="AR68" i="1"/>
  <c r="K69" i="1"/>
  <c r="AR69" i="1"/>
  <c r="K70" i="1"/>
  <c r="AR70" i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71" i="1"/>
  <c r="AR71" i="1"/>
  <c r="K72" i="1"/>
  <c r="AR72" i="1"/>
  <c r="K73" i="1"/>
  <c r="AR73" i="1"/>
  <c r="K74" i="1"/>
  <c r="AR74" i="1"/>
  <c r="K75" i="1"/>
  <c r="AR75" i="1"/>
  <c r="K76" i="1"/>
  <c r="AR76" i="1"/>
  <c r="K77" i="1"/>
  <c r="AR77" i="1"/>
  <c r="AR78" i="1"/>
  <c r="K79" i="1"/>
  <c r="AR79" i="1"/>
  <c r="K80" i="1"/>
  <c r="AR80" i="1"/>
  <c r="K81" i="1"/>
  <c r="AR81" i="1"/>
  <c r="AR82" i="1"/>
  <c r="AR83" i="1"/>
  <c r="AR84" i="1"/>
  <c r="K85" i="1"/>
  <c r="AR85" i="1"/>
  <c r="AR86" i="1"/>
  <c r="K87" i="1"/>
  <c r="AR87" i="1"/>
  <c r="AR88" i="1"/>
  <c r="AR89" i="1"/>
  <c r="K90" i="1"/>
  <c r="AR90" i="1"/>
  <c r="K91" i="1"/>
  <c r="AR91" i="1"/>
  <c r="AR92" i="1"/>
  <c r="K93" i="1"/>
  <c r="AR93" i="1"/>
  <c r="K94" i="1"/>
  <c r="AR94" i="1"/>
  <c r="K95" i="1"/>
  <c r="AR95" i="1"/>
  <c r="AR96" i="1"/>
  <c r="K97" i="1"/>
  <c r="AR97" i="1"/>
  <c r="K98" i="1"/>
  <c r="AR98" i="1"/>
  <c r="K99" i="1"/>
  <c r="AR99" i="1"/>
  <c r="AR100" i="1"/>
  <c r="B101" i="1"/>
  <c r="AR101" i="1"/>
  <c r="AR102" i="1"/>
  <c r="F103" i="1"/>
  <c r="H103" i="1"/>
  <c r="J103" i="1"/>
  <c r="J104" i="1"/>
  <c r="H105" i="1"/>
  <c r="AR106" i="1"/>
  <c r="AR107" i="1"/>
  <c r="AR108" i="1"/>
  <c r="AR109" i="1"/>
  <c r="AR110" i="1"/>
  <c r="AR111" i="1"/>
  <c r="K112" i="1"/>
  <c r="AR112" i="1"/>
  <c r="B113" i="1"/>
  <c r="K113" i="1"/>
  <c r="AR113" i="1"/>
  <c r="B114" i="1"/>
  <c r="AR114" i="1"/>
  <c r="B115" i="1"/>
  <c r="K115" i="1"/>
  <c r="AR115" i="1"/>
  <c r="K116" i="1"/>
  <c r="AR116" i="1"/>
  <c r="K117" i="1"/>
  <c r="AR117" i="1"/>
  <c r="B118" i="1"/>
  <c r="K118" i="1"/>
  <c r="AR118" i="1"/>
  <c r="B119" i="1"/>
  <c r="B120" i="1" s="1"/>
  <c r="B121" i="1" s="1"/>
  <c r="B122" i="1" s="1"/>
  <c r="B123" i="1" s="1"/>
  <c r="B124" i="1" s="1"/>
  <c r="B125" i="1" s="1"/>
  <c r="K119" i="1"/>
  <c r="AR119" i="1"/>
  <c r="K120" i="1"/>
  <c r="AR120" i="1"/>
  <c r="K121" i="1"/>
  <c r="AR121" i="1"/>
  <c r="K122" i="1"/>
  <c r="AR122" i="1"/>
  <c r="K123" i="1"/>
  <c r="AR123" i="1"/>
  <c r="K124" i="1"/>
  <c r="AR124" i="1"/>
  <c r="K125" i="1"/>
  <c r="AR125" i="1"/>
  <c r="B126" i="1"/>
  <c r="B127" i="1" s="1"/>
  <c r="B128" i="1" s="1"/>
  <c r="B129" i="1" s="1"/>
  <c r="B130" i="1" s="1"/>
  <c r="B131" i="1" s="1"/>
  <c r="B132" i="1" s="1"/>
  <c r="B133" i="1" s="1"/>
  <c r="K126" i="1"/>
  <c r="AR126" i="1"/>
  <c r="K127" i="1"/>
  <c r="AR127" i="1"/>
  <c r="AR128" i="1"/>
  <c r="K129" i="1"/>
  <c r="AR129" i="1"/>
  <c r="K130" i="1"/>
  <c r="AR130" i="1"/>
  <c r="K131" i="1"/>
  <c r="AR131" i="1"/>
  <c r="AR132" i="1"/>
  <c r="AR133" i="1"/>
  <c r="B134" i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34" i="1"/>
  <c r="K135" i="1"/>
  <c r="AR135" i="1"/>
  <c r="AR136" i="1"/>
  <c r="K137" i="1"/>
  <c r="AR137" i="1"/>
  <c r="AR138" i="1"/>
  <c r="K139" i="1"/>
  <c r="AR139" i="1"/>
  <c r="K140" i="1"/>
  <c r="AR140" i="1"/>
  <c r="K141" i="1"/>
  <c r="AR141" i="1"/>
  <c r="AR142" i="1"/>
  <c r="K143" i="1"/>
  <c r="AR143" i="1"/>
  <c r="K144" i="1"/>
  <c r="AR144" i="1"/>
  <c r="K145" i="1"/>
  <c r="AR145" i="1"/>
  <c r="K146" i="1"/>
  <c r="AR146" i="1"/>
  <c r="AR147" i="1"/>
  <c r="K148" i="1"/>
  <c r="AR148" i="1"/>
  <c r="K149" i="1"/>
  <c r="AR149" i="1"/>
  <c r="AR150" i="1"/>
  <c r="B151" i="1"/>
  <c r="AR151" i="1"/>
  <c r="AR152" i="1"/>
  <c r="F153" i="1"/>
  <c r="E156" i="1" s="1"/>
  <c r="H153" i="1"/>
  <c r="J154" i="1" s="1"/>
  <c r="J153" i="1"/>
  <c r="H155" i="1"/>
  <c r="J155" i="1"/>
  <c r="AR156" i="1"/>
  <c r="AR157" i="1"/>
  <c r="AR158" i="1"/>
  <c r="AR159" i="1"/>
  <c r="AR160" i="1"/>
  <c r="AR161" i="1"/>
  <c r="AR162" i="1"/>
  <c r="B163" i="1"/>
  <c r="B164" i="1" s="1"/>
  <c r="B165" i="1" s="1"/>
  <c r="B166" i="1" s="1"/>
  <c r="AR163" i="1"/>
  <c r="AR164" i="1"/>
  <c r="AR165" i="1"/>
  <c r="AR166" i="1"/>
  <c r="B167" i="1"/>
  <c r="B168" i="1" s="1"/>
  <c r="B169" i="1" s="1"/>
  <c r="B170" i="1" s="1"/>
  <c r="AR167" i="1"/>
  <c r="AR168" i="1"/>
  <c r="AR169" i="1"/>
  <c r="AR170" i="1"/>
  <c r="B171" i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B184" i="1"/>
  <c r="AR184" i="1"/>
  <c r="B185" i="1"/>
  <c r="AR185" i="1"/>
  <c r="B186" i="1"/>
  <c r="AR186" i="1"/>
  <c r="B187" i="1"/>
  <c r="AR187" i="1"/>
  <c r="B188" i="1"/>
  <c r="AR188" i="1"/>
  <c r="B189" i="1"/>
  <c r="AR189" i="1"/>
  <c r="B190" i="1"/>
  <c r="AR190" i="1"/>
  <c r="B191" i="1"/>
  <c r="AR191" i="1"/>
  <c r="B192" i="1"/>
  <c r="AR192" i="1"/>
  <c r="B193" i="1"/>
  <c r="AR193" i="1"/>
  <c r="AR194" i="1"/>
  <c r="B195" i="1"/>
  <c r="AR195" i="1"/>
  <c r="B196" i="1"/>
  <c r="AR196" i="1"/>
  <c r="B197" i="1"/>
  <c r="AR197" i="1"/>
  <c r="B198" i="1"/>
  <c r="AR198" i="1"/>
  <c r="AR199" i="1"/>
  <c r="AR200" i="1"/>
  <c r="B201" i="1"/>
  <c r="AR201" i="1"/>
  <c r="AR202" i="1"/>
  <c r="F203" i="1"/>
  <c r="H203" i="1"/>
  <c r="J203" i="1"/>
  <c r="K203" i="1"/>
  <c r="K204" i="1"/>
  <c r="H205" i="1"/>
  <c r="E206" i="1"/>
  <c r="AR206" i="1"/>
  <c r="AR207" i="1"/>
  <c r="AR208" i="1"/>
  <c r="AR209" i="1"/>
  <c r="AR210" i="1"/>
  <c r="AR211" i="1"/>
  <c r="AR212" i="1"/>
  <c r="AR213" i="1"/>
  <c r="B214" i="1"/>
  <c r="AR214" i="1"/>
  <c r="B215" i="1"/>
  <c r="AR215" i="1"/>
  <c r="B216" i="1"/>
  <c r="B217" i="1" s="1"/>
  <c r="B218" i="1" s="1"/>
  <c r="B219" i="1" s="1"/>
  <c r="AR216" i="1"/>
  <c r="AR217" i="1"/>
  <c r="AR218" i="1"/>
  <c r="AR219" i="1"/>
  <c r="B220" i="1"/>
  <c r="B221" i="1" s="1"/>
  <c r="B222" i="1" s="1"/>
  <c r="B223" i="1" s="1"/>
  <c r="AR220" i="1"/>
  <c r="AR221" i="1"/>
  <c r="AR222" i="1"/>
  <c r="AR223" i="1"/>
  <c r="B224" i="1"/>
  <c r="B225" i="1" s="1"/>
  <c r="B226" i="1" s="1"/>
  <c r="B227" i="1" s="1"/>
  <c r="AR224" i="1"/>
  <c r="AR225" i="1"/>
  <c r="AR226" i="1"/>
  <c r="AR227" i="1"/>
  <c r="B228" i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B251" i="1"/>
  <c r="AR251" i="1"/>
  <c r="AR252" i="1"/>
  <c r="F253" i="1"/>
  <c r="E256" i="1" s="1"/>
  <c r="H253" i="1"/>
  <c r="J253" i="1"/>
  <c r="J254" i="1"/>
  <c r="H255" i="1"/>
  <c r="J255" i="1"/>
  <c r="AR256" i="1"/>
  <c r="AR257" i="1"/>
  <c r="AR258" i="1"/>
  <c r="AR259" i="1"/>
  <c r="AR260" i="1"/>
  <c r="AR261" i="1"/>
  <c r="AR262" i="1"/>
  <c r="B263" i="1"/>
  <c r="AR263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B281" i="1"/>
  <c r="AR281" i="1"/>
  <c r="B282" i="1"/>
  <c r="AR282" i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B301" i="1"/>
  <c r="AR301" i="1"/>
  <c r="AR302" i="1"/>
  <c r="F303" i="1"/>
  <c r="E306" i="1" s="1"/>
  <c r="H303" i="1"/>
  <c r="J303" i="1"/>
  <c r="J305" i="1"/>
  <c r="AR306" i="1"/>
  <c r="AR307" i="1"/>
  <c r="AR308" i="1"/>
  <c r="AR309" i="1"/>
  <c r="AR310" i="1"/>
  <c r="AR311" i="1"/>
  <c r="AR312" i="1"/>
  <c r="AR313" i="1"/>
  <c r="B314" i="1"/>
  <c r="AR314" i="1"/>
  <c r="B315" i="1"/>
  <c r="B316" i="1" s="1"/>
  <c r="B317" i="1" s="1"/>
  <c r="AR315" i="1"/>
  <c r="AR316" i="1"/>
  <c r="AR317" i="1"/>
  <c r="AR318" i="1"/>
  <c r="B319" i="1"/>
  <c r="AR319" i="1"/>
  <c r="B320" i="1"/>
  <c r="AR320" i="1"/>
  <c r="B321" i="1"/>
  <c r="AR321" i="1"/>
  <c r="B322" i="1"/>
  <c r="AR322" i="1"/>
  <c r="B323" i="1"/>
  <c r="AR323" i="1"/>
  <c r="B324" i="1"/>
  <c r="AR324" i="1"/>
  <c r="B325" i="1"/>
  <c r="AR325" i="1"/>
  <c r="B326" i="1"/>
  <c r="AR326" i="1"/>
  <c r="B327" i="1"/>
  <c r="AR327" i="1"/>
  <c r="AR328" i="1"/>
  <c r="B329" i="1"/>
  <c r="AR329" i="1"/>
  <c r="B330" i="1"/>
  <c r="AR330" i="1"/>
  <c r="B331" i="1"/>
  <c r="B332" i="1" s="1"/>
  <c r="B333" i="1" s="1"/>
  <c r="AR331" i="1"/>
  <c r="AR332" i="1"/>
  <c r="AR333" i="1"/>
  <c r="B334" i="1"/>
  <c r="B335" i="1" s="1"/>
  <c r="AR334" i="1"/>
  <c r="AR335" i="1"/>
  <c r="AR336" i="1"/>
  <c r="B337" i="1"/>
  <c r="AR337" i="1"/>
  <c r="B338" i="1"/>
  <c r="AR338" i="1"/>
  <c r="B339" i="1"/>
  <c r="AR339" i="1"/>
  <c r="B340" i="1"/>
  <c r="AR340" i="1"/>
  <c r="B341" i="1"/>
  <c r="AR341" i="1"/>
  <c r="B342" i="1"/>
  <c r="AR342" i="1"/>
  <c r="B343" i="1"/>
  <c r="AR343" i="1"/>
  <c r="B344" i="1"/>
  <c r="AR344" i="1"/>
  <c r="B345" i="1"/>
  <c r="AR345" i="1"/>
  <c r="B346" i="1"/>
  <c r="AR346" i="1"/>
  <c r="AR347" i="1"/>
  <c r="B348" i="1"/>
  <c r="AR348" i="1"/>
  <c r="AR349" i="1"/>
  <c r="AR350" i="1"/>
  <c r="B351" i="1"/>
  <c r="AR351" i="1"/>
  <c r="AR352" i="1"/>
  <c r="F353" i="1"/>
  <c r="H353" i="1"/>
  <c r="J353" i="1"/>
  <c r="AR353" i="1"/>
  <c r="AR354" i="1"/>
  <c r="J355" i="1"/>
  <c r="AR355" i="1"/>
  <c r="E356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S444" i="1"/>
  <c r="J354" i="1" l="1"/>
  <c r="H355" i="1"/>
  <c r="J205" i="1"/>
  <c r="J204" i="1"/>
  <c r="AP57" i="1"/>
  <c r="J304" i="1"/>
  <c r="H305" i="1"/>
  <c r="AI40" i="1"/>
  <c r="AI42" i="1"/>
  <c r="AI39" i="1"/>
  <c r="AI41" i="1"/>
  <c r="AL40" i="1"/>
  <c r="AL42" i="1"/>
  <c r="AL39" i="1"/>
  <c r="AL41" i="1"/>
  <c r="AH40" i="1"/>
  <c r="AH42" i="1"/>
  <c r="AH39" i="1"/>
  <c r="AH41" i="1"/>
  <c r="AD40" i="1"/>
  <c r="AD42" i="1"/>
  <c r="AD39" i="1"/>
  <c r="AD41" i="1"/>
  <c r="AK39" i="1"/>
  <c r="AK41" i="1"/>
  <c r="AG39" i="1"/>
  <c r="AG41" i="1"/>
  <c r="AC39" i="1"/>
  <c r="AC41" i="1"/>
  <c r="AE40" i="1"/>
  <c r="AE42" i="1"/>
  <c r="AG42" i="1"/>
  <c r="AK40" i="1"/>
  <c r="J105" i="1"/>
  <c r="E106" i="1"/>
  <c r="AQ66" i="1"/>
  <c r="AS65" i="1"/>
  <c r="AN39" i="1"/>
  <c r="AN41" i="1"/>
  <c r="AN42" i="1"/>
  <c r="AJ39" i="1"/>
  <c r="AJ41" i="1"/>
  <c r="AJ40" i="1"/>
  <c r="AJ42" i="1"/>
  <c r="AF39" i="1"/>
  <c r="AF41" i="1"/>
  <c r="AF40" i="1"/>
  <c r="AF42" i="1"/>
  <c r="AC42" i="1"/>
  <c r="AE41" i="1"/>
  <c r="AG40" i="1"/>
  <c r="AT60" i="1"/>
  <c r="G54" i="1"/>
  <c r="J53" i="1"/>
  <c r="AM40" i="1"/>
  <c r="AM42" i="1"/>
  <c r="AC40" i="1"/>
  <c r="AE39" i="1"/>
  <c r="AQ67" i="1" l="1"/>
  <c r="AS66" i="1"/>
  <c r="AP52" i="1"/>
  <c r="AQ68" i="1" l="1"/>
  <c r="AS67" i="1"/>
  <c r="AS68" i="1" l="1"/>
  <c r="AQ69" i="1"/>
  <c r="AS69" i="1" l="1"/>
  <c r="AQ70" i="1"/>
  <c r="AQ71" i="1" l="1"/>
  <c r="AS70" i="1"/>
  <c r="AQ72" i="1" l="1"/>
  <c r="AS71" i="1"/>
  <c r="AQ73" i="1" l="1"/>
  <c r="AS72" i="1"/>
  <c r="AS73" i="1" l="1"/>
  <c r="AQ74" i="1"/>
  <c r="AQ75" i="1" l="1"/>
  <c r="AS74" i="1"/>
  <c r="AQ76" i="1" l="1"/>
  <c r="AS75" i="1"/>
  <c r="AS76" i="1" l="1"/>
  <c r="AQ77" i="1"/>
  <c r="AS77" i="1" l="1"/>
  <c r="AQ78" i="1"/>
  <c r="AS78" i="1" l="1"/>
  <c r="AQ79" i="1"/>
  <c r="AQ80" i="1" l="1"/>
  <c r="AS79" i="1"/>
  <c r="AQ81" i="1" l="1"/>
  <c r="AS80" i="1"/>
  <c r="AQ82" i="1" l="1"/>
  <c r="AS81" i="1"/>
  <c r="AQ83" i="1" l="1"/>
  <c r="AS82" i="1"/>
  <c r="AQ84" i="1" l="1"/>
  <c r="AS83" i="1"/>
  <c r="AQ85" i="1" l="1"/>
  <c r="AS84" i="1"/>
  <c r="AS85" i="1" l="1"/>
  <c r="AQ86" i="1"/>
  <c r="AS86" i="1" l="1"/>
  <c r="AQ87" i="1"/>
  <c r="AS87" i="1" l="1"/>
  <c r="AQ88" i="1"/>
  <c r="AS88" i="1" l="1"/>
  <c r="AQ89" i="1"/>
  <c r="AQ90" i="1" l="1"/>
  <c r="AS89" i="1"/>
  <c r="AQ91" i="1" l="1"/>
  <c r="AS90" i="1"/>
  <c r="AQ92" i="1" l="1"/>
  <c r="AS91" i="1"/>
  <c r="AQ93" i="1" l="1"/>
  <c r="AS92" i="1"/>
  <c r="AS93" i="1" l="1"/>
  <c r="AQ94" i="1"/>
  <c r="AQ95" i="1" l="1"/>
  <c r="AS94" i="1"/>
  <c r="AQ96" i="1" l="1"/>
  <c r="AS95" i="1"/>
  <c r="AQ97" i="1" l="1"/>
  <c r="AS96" i="1"/>
  <c r="AQ98" i="1" l="1"/>
  <c r="AS97" i="1"/>
  <c r="AS98" i="1" l="1"/>
  <c r="AQ99" i="1"/>
  <c r="AS99" i="1" l="1"/>
  <c r="AQ100" i="1"/>
  <c r="AQ101" i="1" l="1"/>
  <c r="AS100" i="1"/>
  <c r="AQ102" i="1" l="1"/>
  <c r="AS101" i="1"/>
  <c r="AS102" i="1" l="1"/>
  <c r="AQ106" i="1"/>
  <c r="AS106" i="1" l="1"/>
  <c r="AQ107" i="1"/>
  <c r="AQ108" i="1" l="1"/>
  <c r="AS107" i="1"/>
  <c r="AQ109" i="1" l="1"/>
  <c r="AS108" i="1"/>
  <c r="AS109" i="1" l="1"/>
  <c r="AQ110" i="1"/>
  <c r="AS110" i="1" l="1"/>
  <c r="AQ111" i="1"/>
  <c r="AQ112" i="1" l="1"/>
  <c r="AS111" i="1"/>
  <c r="AS112" i="1" l="1"/>
  <c r="AQ113" i="1"/>
  <c r="AS113" i="1" l="1"/>
  <c r="AQ114" i="1"/>
  <c r="AS114" i="1" l="1"/>
  <c r="AQ115" i="1"/>
  <c r="AS115" i="1" l="1"/>
  <c r="AQ116" i="1"/>
  <c r="AS116" i="1" l="1"/>
  <c r="AQ117" i="1"/>
  <c r="AQ118" i="1" l="1"/>
  <c r="AS117" i="1"/>
  <c r="AQ119" i="1" l="1"/>
  <c r="AS118" i="1"/>
  <c r="AS119" i="1" l="1"/>
  <c r="AQ120" i="1"/>
  <c r="AS120" i="1" l="1"/>
  <c r="AQ121" i="1"/>
  <c r="AQ122" i="1" l="1"/>
  <c r="AS121" i="1"/>
  <c r="AQ123" i="1" l="1"/>
  <c r="AS122" i="1"/>
  <c r="AQ124" i="1" l="1"/>
  <c r="AS123" i="1"/>
  <c r="AS124" i="1" l="1"/>
  <c r="AQ125" i="1"/>
  <c r="AQ126" i="1" l="1"/>
  <c r="AS125" i="1"/>
  <c r="AQ127" i="1" l="1"/>
  <c r="AS126" i="1"/>
  <c r="AQ128" i="1" l="1"/>
  <c r="AS127" i="1"/>
  <c r="AQ129" i="1" l="1"/>
  <c r="AS128" i="1"/>
  <c r="AS129" i="1" l="1"/>
  <c r="AQ130" i="1"/>
  <c r="AQ131" i="1" l="1"/>
  <c r="AS130" i="1"/>
  <c r="AS131" i="1" l="1"/>
  <c r="AQ132" i="1"/>
  <c r="AS132" i="1" l="1"/>
  <c r="AQ133" i="1"/>
  <c r="AS133" i="1" l="1"/>
  <c r="AQ134" i="1"/>
  <c r="AQ135" i="1" l="1"/>
  <c r="AS134" i="1"/>
  <c r="AQ136" i="1" l="1"/>
  <c r="AS135" i="1"/>
  <c r="AQ137" i="1" l="1"/>
  <c r="AS136" i="1"/>
  <c r="AQ138" i="1" l="1"/>
  <c r="AS137" i="1"/>
  <c r="AQ139" i="1" l="1"/>
  <c r="AS138" i="1"/>
  <c r="AS139" i="1" l="1"/>
  <c r="AQ140" i="1"/>
  <c r="AQ141" i="1" l="1"/>
  <c r="AS140" i="1"/>
  <c r="AQ142" i="1" l="1"/>
  <c r="AS141" i="1"/>
  <c r="AQ143" i="1" l="1"/>
  <c r="AS142" i="1"/>
  <c r="AQ144" i="1" l="1"/>
  <c r="AS143" i="1"/>
  <c r="AS144" i="1" l="1"/>
  <c r="AQ145" i="1"/>
  <c r="AQ146" i="1" l="1"/>
  <c r="AS145" i="1"/>
  <c r="AQ147" i="1" l="1"/>
  <c r="AS146" i="1"/>
  <c r="AQ148" i="1" l="1"/>
  <c r="AS147" i="1"/>
  <c r="AQ149" i="1" l="1"/>
  <c r="AS148" i="1"/>
  <c r="AQ150" i="1" l="1"/>
  <c r="AS149" i="1"/>
  <c r="AQ151" i="1" l="1"/>
  <c r="AS150" i="1"/>
  <c r="AS151" i="1" l="1"/>
  <c r="AQ152" i="1"/>
  <c r="AS152" i="1" l="1"/>
  <c r="AQ156" i="1"/>
  <c r="AQ157" i="1" l="1"/>
  <c r="AS156" i="1"/>
  <c r="AQ158" i="1" l="1"/>
  <c r="AS157" i="1"/>
  <c r="AS158" i="1" l="1"/>
  <c r="AQ159" i="1"/>
  <c r="AS159" i="1" l="1"/>
  <c r="AQ160" i="1"/>
  <c r="AQ161" i="1" l="1"/>
  <c r="AS160" i="1"/>
  <c r="AQ162" i="1" l="1"/>
  <c r="AS161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S201" i="1" l="1"/>
  <c r="AQ202" i="1"/>
  <c r="AS202" i="1" l="1"/>
  <c r="AQ206" i="1"/>
  <c r="AS206" i="1" l="1"/>
  <c r="AQ207" i="1"/>
  <c r="AQ208" i="1" l="1"/>
  <c r="AS207" i="1"/>
  <c r="AS208" i="1" l="1"/>
  <c r="AQ209" i="1"/>
  <c r="AS209" i="1" l="1"/>
  <c r="AQ210" i="1"/>
  <c r="AS210" i="1" l="1"/>
  <c r="AQ211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S249" i="1" l="1"/>
  <c r="AQ250" i="1"/>
  <c r="AQ251" i="1" l="1"/>
  <c r="AS250" i="1"/>
  <c r="AQ252" i="1" l="1"/>
  <c r="AS251" i="1"/>
  <c r="AQ256" i="1" l="1"/>
  <c r="AS252" i="1"/>
  <c r="AQ257" i="1" l="1"/>
  <c r="AS256" i="1"/>
  <c r="AS257" i="1" l="1"/>
  <c r="AQ258" i="1"/>
  <c r="AQ259" i="1" l="1"/>
  <c r="AS258" i="1"/>
  <c r="AS259" i="1" l="1"/>
  <c r="AQ260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S298" i="1" l="1"/>
  <c r="AQ299" i="1"/>
  <c r="AQ300" i="1" l="1"/>
  <c r="AS299" i="1"/>
  <c r="AQ301" i="1" l="1"/>
  <c r="AS300" i="1"/>
  <c r="AS301" i="1" l="1"/>
  <c r="AQ302" i="1"/>
  <c r="AS302" i="1" l="1"/>
  <c r="AQ306" i="1"/>
  <c r="AQ307" i="1" l="1"/>
  <c r="AS306" i="1"/>
  <c r="AQ308" i="1" l="1"/>
  <c r="AS307" i="1"/>
  <c r="AS308" i="1" l="1"/>
  <c r="AQ309" i="1"/>
  <c r="AS309" i="1" l="1"/>
  <c r="AQ310" i="1"/>
  <c r="AQ311" i="1" l="1"/>
  <c r="AS310" i="1"/>
  <c r="AS311" i="1" l="1"/>
  <c r="AQ312" i="1"/>
  <c r="AS312" i="1" l="1"/>
  <c r="AQ313" i="1"/>
  <c r="AS313" i="1" l="1"/>
  <c r="AQ314" i="1"/>
  <c r="AS314" i="1" l="1"/>
  <c r="AQ315" i="1"/>
  <c r="AS315" i="1" l="1"/>
  <c r="AQ316" i="1"/>
  <c r="AS316" i="1" l="1"/>
  <c r="AQ317" i="1"/>
  <c r="AS317" i="1" l="1"/>
  <c r="AQ318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S335" i="1" l="1"/>
  <c r="AQ336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S351" i="1" l="1"/>
  <c r="AQ352" i="1"/>
  <c r="AS352" i="1" l="1"/>
  <c r="AQ353" i="1"/>
  <c r="AS353" i="1" l="1"/>
  <c r="AQ354" i="1"/>
  <c r="AS354" i="1" l="1"/>
  <c r="AQ355" i="1"/>
  <c r="AS355" i="1" l="1"/>
  <c r="AQ356" i="1"/>
  <c r="AS356" i="1" l="1"/>
  <c r="AQ357" i="1"/>
  <c r="AQ358" i="1" l="1"/>
  <c r="AS357" i="1"/>
  <c r="AQ359" i="1" l="1"/>
  <c r="AS358" i="1"/>
  <c r="AS359" i="1" l="1"/>
  <c r="AQ360" i="1"/>
  <c r="AS360" i="1" l="1"/>
  <c r="AQ361" i="1"/>
  <c r="AS361" i="1" l="1"/>
  <c r="AQ362" i="1"/>
  <c r="AQ363" i="1" l="1"/>
  <c r="AS362" i="1"/>
  <c r="AQ364" i="1" l="1"/>
  <c r="AS363" i="1"/>
  <c r="AS364" i="1" l="1"/>
  <c r="AQ365" i="1"/>
  <c r="AS365" i="1" l="1"/>
  <c r="AQ366" i="1"/>
  <c r="AQ367" i="1" l="1"/>
  <c r="AS366" i="1"/>
  <c r="AS367" i="1" l="1"/>
  <c r="AQ368" i="1"/>
  <c r="AS368" i="1" l="1"/>
  <c r="AQ369" i="1"/>
  <c r="AQ370" i="1" l="1"/>
  <c r="AS369" i="1"/>
  <c r="AS370" i="1" l="1"/>
  <c r="AQ371" i="1"/>
  <c r="AS371" i="1" l="1"/>
  <c r="AQ372" i="1"/>
  <c r="AS372" i="1" l="1"/>
  <c r="AQ373" i="1"/>
  <c r="AQ374" i="1" l="1"/>
  <c r="AS373" i="1"/>
  <c r="AS374" i="1" l="1"/>
  <c r="AQ375" i="1"/>
  <c r="AS375" i="1" l="1"/>
  <c r="AQ376" i="1"/>
  <c r="AS376" i="1" l="1"/>
  <c r="AQ377" i="1"/>
  <c r="AQ378" i="1" l="1"/>
  <c r="AS377" i="1"/>
  <c r="AS378" i="1" l="1"/>
  <c r="AQ379" i="1"/>
  <c r="AS379" i="1" l="1"/>
  <c r="AQ380" i="1"/>
  <c r="AS380" i="1" l="1"/>
  <c r="AQ381" i="1"/>
  <c r="AQ382" i="1" l="1"/>
  <c r="AS381" i="1"/>
  <c r="AS382" i="1" l="1"/>
  <c r="AQ383" i="1"/>
  <c r="AS383" i="1" l="1"/>
  <c r="AQ384" i="1"/>
  <c r="AS384" i="1" l="1"/>
  <c r="AQ385" i="1"/>
  <c r="AQ386" i="1" l="1"/>
  <c r="AS385" i="1"/>
  <c r="AS386" i="1" l="1"/>
  <c r="AQ387" i="1"/>
  <c r="AS387" i="1" l="1"/>
  <c r="AQ388" i="1"/>
  <c r="AS388" i="1" l="1"/>
  <c r="AQ389" i="1"/>
  <c r="AQ390" i="1" l="1"/>
  <c r="AS389" i="1"/>
  <c r="AS390" i="1" l="1"/>
  <c r="AQ391" i="1"/>
  <c r="AS391" i="1" l="1"/>
  <c r="AQ392" i="1"/>
  <c r="AS392" i="1" l="1"/>
  <c r="AQ393" i="1"/>
  <c r="AQ394" i="1" l="1"/>
  <c r="AS393" i="1"/>
  <c r="AS394" i="1" l="1"/>
  <c r="AQ395" i="1"/>
  <c r="AS395" i="1" l="1"/>
  <c r="AQ396" i="1"/>
  <c r="AS396" i="1" l="1"/>
  <c r="AQ397" i="1"/>
  <c r="AQ398" i="1" l="1"/>
  <c r="AS397" i="1"/>
  <c r="AS398" i="1" l="1"/>
  <c r="AQ399" i="1"/>
  <c r="AS399" i="1" l="1"/>
  <c r="AQ400" i="1"/>
  <c r="AS400" i="1" l="1"/>
  <c r="AQ401" i="1"/>
  <c r="AQ402" i="1" l="1"/>
  <c r="AS401" i="1"/>
  <c r="AS402" i="1" l="1"/>
  <c r="AQ403" i="1"/>
  <c r="AS403" i="1" l="1"/>
  <c r="AQ404" i="1"/>
  <c r="AQ405" i="1" l="1"/>
  <c r="AS404" i="1"/>
  <c r="AS405" i="1" l="1"/>
  <c r="AQ406" i="1"/>
  <c r="AQ407" i="1" l="1"/>
  <c r="AS406" i="1"/>
  <c r="AS407" i="1" l="1"/>
  <c r="AQ408" i="1"/>
  <c r="AQ409" i="1" l="1"/>
  <c r="AS408" i="1"/>
  <c r="AQ410" i="1" l="1"/>
  <c r="AS409" i="1"/>
  <c r="AS410" i="1" l="1"/>
  <c r="AQ411" i="1"/>
  <c r="AS411" i="1" l="1"/>
  <c r="AQ412" i="1"/>
  <c r="AQ413" i="1" l="1"/>
  <c r="AS412" i="1"/>
  <c r="AQ414" i="1" l="1"/>
  <c r="AS413" i="1"/>
  <c r="AS414" i="1" l="1"/>
  <c r="AQ415" i="1"/>
  <c r="AS415" i="1" l="1"/>
  <c r="AQ416" i="1"/>
  <c r="AQ417" i="1" l="1"/>
  <c r="AS416" i="1"/>
  <c r="AQ418" i="1" l="1"/>
  <c r="AS417" i="1"/>
  <c r="AS418" i="1" l="1"/>
  <c r="AQ419" i="1"/>
  <c r="AS419" i="1" l="1"/>
  <c r="AQ420" i="1"/>
  <c r="AQ421" i="1" l="1"/>
  <c r="AS420" i="1"/>
  <c r="AQ422" i="1" l="1"/>
  <c r="AS421" i="1"/>
  <c r="AQ423" i="1" l="1"/>
  <c r="AS422" i="1"/>
  <c r="AS423" i="1" l="1"/>
  <c r="AQ424" i="1"/>
  <c r="AQ425" i="1" l="1"/>
  <c r="AS424" i="1"/>
  <c r="AS425" i="1" l="1"/>
  <c r="AQ426" i="1"/>
  <c r="AQ427" i="1" l="1"/>
  <c r="AS426" i="1"/>
  <c r="AS427" i="1" l="1"/>
  <c r="AQ428" i="1"/>
  <c r="AQ429" i="1" l="1"/>
  <c r="AS428" i="1"/>
  <c r="AS429" i="1" l="1"/>
  <c r="AQ430" i="1"/>
  <c r="AS430" i="1" l="1"/>
  <c r="AQ431" i="1"/>
  <c r="AS431" i="1" l="1"/>
  <c r="AQ432" i="1"/>
  <c r="AQ433" i="1" l="1"/>
  <c r="AS432" i="1"/>
  <c r="AS433" i="1" l="1"/>
  <c r="AQ434" i="1"/>
  <c r="AS434" i="1" l="1"/>
  <c r="AQ435" i="1"/>
  <c r="AS435" i="1" l="1"/>
  <c r="AQ436" i="1"/>
  <c r="AQ437" i="1" l="1"/>
  <c r="AS436" i="1"/>
  <c r="AS437" i="1" l="1"/>
  <c r="AQ438" i="1"/>
  <c r="AS438" i="1" l="1"/>
  <c r="AQ439" i="1"/>
  <c r="AS439" i="1" l="1"/>
  <c r="AQ440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<sst xmlns="http://schemas.openxmlformats.org/spreadsheetml/2006/main" count="939" uniqueCount="137">
  <si>
    <t>VOLUME 32 WADUK KECIL</t>
  </si>
  <si>
    <t xml:space="preserve"> </t>
  </si>
  <si>
    <t>VOLUME 9   WADUK BESAR</t>
  </si>
  <si>
    <t>Prosentase</t>
  </si>
  <si>
    <t>Jumlah Volume</t>
  </si>
  <si>
    <t>Rembang</t>
  </si>
  <si>
    <t>Panohan</t>
  </si>
  <si>
    <t>Badegolan</t>
  </si>
  <si>
    <t>Grawan</t>
  </si>
  <si>
    <t>Kreo</t>
  </si>
  <si>
    <t>Semarang</t>
  </si>
  <si>
    <t>Jati Barang</t>
  </si>
  <si>
    <t/>
  </si>
  <si>
    <t>Banjarnegara</t>
  </si>
  <si>
    <t>Sudirman</t>
  </si>
  <si>
    <t>Kebumen</t>
  </si>
  <si>
    <t>Wadaslintang</t>
  </si>
  <si>
    <t>Sempor</t>
  </si>
  <si>
    <t>Sukoharjo</t>
  </si>
  <si>
    <t>Mulur</t>
  </si>
  <si>
    <t>Klaten</t>
  </si>
  <si>
    <t>Jombor</t>
  </si>
  <si>
    <t>Boyolali</t>
  </si>
  <si>
    <t>Klego</t>
  </si>
  <si>
    <t>Cengklik</t>
  </si>
  <si>
    <t>Sragen</t>
  </si>
  <si>
    <t>Brambang</t>
  </si>
  <si>
    <t>Blimbing</t>
  </si>
  <si>
    <t>Ketro</t>
  </si>
  <si>
    <t>Botok</t>
  </si>
  <si>
    <t>Kembangan</t>
  </si>
  <si>
    <t>Gebyar</t>
  </si>
  <si>
    <t>Karanganyar</t>
  </si>
  <si>
    <t>Delingan</t>
  </si>
  <si>
    <t>Lalung</t>
  </si>
  <si>
    <t>Wonogiri</t>
  </si>
  <si>
    <t>Ngancar</t>
  </si>
  <si>
    <t>Nawangan</t>
  </si>
  <si>
    <t>Kedunguling</t>
  </si>
  <si>
    <t>Parangjoho</t>
  </si>
  <si>
    <t>Songputri</t>
  </si>
  <si>
    <t>Plumbon</t>
  </si>
  <si>
    <t>Krisak</t>
  </si>
  <si>
    <t>Gajahmungkur</t>
  </si>
  <si>
    <t>Grobogan</t>
  </si>
  <si>
    <t>Sanggeh</t>
  </si>
  <si>
    <t>Butak</t>
  </si>
  <si>
    <t>Simo</t>
  </si>
  <si>
    <t>Nglangon</t>
  </si>
  <si>
    <t>Banyukuwung</t>
  </si>
  <si>
    <t>Lodanwetan</t>
  </si>
  <si>
    <t>Blora</t>
  </si>
  <si>
    <t>Greneng</t>
  </si>
  <si>
    <t>Tempuran</t>
  </si>
  <si>
    <t>Kedungombo</t>
  </si>
  <si>
    <t>Pati</t>
  </si>
  <si>
    <t>Gunungrowo</t>
  </si>
  <si>
    <t>Gembong</t>
  </si>
  <si>
    <t>Rawapening</t>
  </si>
  <si>
    <t>Tegal</t>
  </si>
  <si>
    <t>Cacaban</t>
  </si>
  <si>
    <t>Brebes</t>
  </si>
  <si>
    <t>Penjalin</t>
  </si>
  <si>
    <t>Malahayu</t>
  </si>
  <si>
    <r>
      <t>Juta m</t>
    </r>
    <r>
      <rPr>
        <vertAlign val="superscript"/>
        <sz val="12"/>
        <rFont val="Calibri"/>
        <family val="2"/>
      </rPr>
      <t>3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</si>
  <si>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</si>
  <si>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 m )</t>
  </si>
  <si>
    <t>Volume</t>
  </si>
  <si>
    <t>Peil</t>
  </si>
  <si>
    <t>KETERANGAN</t>
  </si>
  <si>
    <t>Realisasi</t>
  </si>
  <si>
    <t>Rencana</t>
  </si>
  <si>
    <t>Spilway/ Pelimpah</t>
  </si>
  <si>
    <t>Kabupaten</t>
  </si>
  <si>
    <t>Nama Waduk</t>
  </si>
  <si>
    <t>No.</t>
  </si>
  <si>
    <t>MARET</t>
  </si>
  <si>
    <t xml:space="preserve">                          </t>
  </si>
  <si>
    <t>Tampilan grafik debit harian negatif berarti pada tanggal tersebut tidak ada data debit harian</t>
  </si>
  <si>
    <t>Perhitungan statistik tidak dilakukan bilamana jumlah data kosong dalam setengah bulan &gt;</t>
  </si>
  <si>
    <t>Catatan :</t>
  </si>
  <si>
    <t>days in a half monthly</t>
  </si>
  <si>
    <t>Limit of missing data for calculation of statistics:</t>
  </si>
  <si>
    <t>days</t>
  </si>
  <si>
    <t>Missing days</t>
  </si>
  <si>
    <t>missing</t>
  </si>
  <si>
    <t>Data</t>
  </si>
  <si>
    <t>n</t>
  </si>
  <si>
    <t>15-31</t>
  </si>
  <si>
    <t>VOLUME 32 BENDUNGAN KECIL</t>
  </si>
  <si>
    <t>VOLUME 9   BENDUNGAN BESAR</t>
  </si>
  <si>
    <t>1-15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</si>
  <si>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</si>
  <si>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</si>
  <si>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</si>
  <si>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</si>
  <si>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</si>
  <si>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</si>
  <si>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</si>
  <si>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</si>
  <si>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</si>
  <si>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</si>
  <si>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</si>
  <si>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</si>
  <si>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Serayu</t>
  </si>
  <si>
    <t>GRAFIK VOLUME HARIAN BENDUNGAN SEJAWA TENGAH TH 2021 ( juta m3 )</t>
  </si>
  <si>
    <t>Jml.data kosong</t>
  </si>
  <si>
    <t>B. Solo</t>
  </si>
  <si>
    <t>Rerata (16-31)</t>
  </si>
  <si>
    <t>Rerata (1-15)</t>
  </si>
  <si>
    <t>Minimum</t>
  </si>
  <si>
    <t>Rerata bulanan</t>
  </si>
  <si>
    <t>Maximum</t>
  </si>
  <si>
    <t>Lusi</t>
  </si>
  <si>
    <t>Sukorejo</t>
  </si>
  <si>
    <t>Lodan</t>
  </si>
  <si>
    <t>Serang</t>
  </si>
  <si>
    <t>Juana</t>
  </si>
  <si>
    <t>Tuntang</t>
  </si>
  <si>
    <t>Pemali</t>
  </si>
  <si>
    <t>Kabuyutan</t>
  </si>
  <si>
    <r>
      <t>Juta m</t>
    </r>
    <r>
      <rPr>
        <vertAlign val="superscript"/>
        <sz val="14"/>
        <rFont val="Calibri"/>
        <family val="2"/>
      </rPr>
      <t>3</t>
    </r>
  </si>
  <si>
    <t>Keterangan</t>
  </si>
  <si>
    <t>DAS</t>
  </si>
  <si>
    <t>Nama Bendungan</t>
  </si>
  <si>
    <t>Des</t>
  </si>
  <si>
    <t>Nop</t>
  </si>
  <si>
    <t>Okt</t>
  </si>
  <si>
    <t>Ags</t>
  </si>
  <si>
    <t>Mei</t>
  </si>
  <si>
    <t>Tanggal</t>
  </si>
  <si>
    <t xml:space="preserve">MINGGU KE IV MARET  ( 23 MARET S/D 29 MARET 2021 ) dalam Juta m3  </t>
  </si>
  <si>
    <t>Tahun 2021</t>
  </si>
  <si>
    <t>Tahun 2016</t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</si>
  <si>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</si>
  <si>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</si>
  <si>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t>DATA KETERSEDIAAN AIR BENDUNGAN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</si>
</sst>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dd\-mm"/>
    <numFmt numFmtId="165" formatCode="_(* #,##0.000_);_(* \(#,##0.000\);_(* &quot;-&quot;???_);_(@_)"/>
    <numFmt numFmtId="166" formatCode="_(* #,##0.000_);_(* \(#,##0.000\);_(* &quot;-&quot;??_);_(@_)"/>
    <numFmt numFmtId="167" formatCode="0.000"/>
    <numFmt numFmtId="168" formatCode="#,##0.000"/>
    <numFmt numFmtId="169" formatCode="_(* #,##0.00_);_(* \(#,##0.00\);_(* &quot;-&quot;_);_(@_)"/>
    <numFmt numFmtId="170" formatCode="#,##0.00;[Red]#,##0.00"/>
    <numFmt numFmtId="171" formatCode="#,##0.000;[Red]#,##0.000"/>
    <numFmt numFmtId="172" formatCode="_(* #,##0.000_);_(* \(#,##0.000\);_(* &quot;-&quot;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Times New Roman"/>
      <family val="1"/>
    </font>
    <font>
      <sz val="10"/>
      <name val="Sylfaen"/>
      <family val="1"/>
    </font>
    <font>
      <vertAlign val="superscript"/>
      <sz val="12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4"/>
      <name val="Calibri"/>
      <family val="2"/>
    </font>
    <font>
      <b/>
      <sz val="18"/>
      <name val="Calibri"/>
      <family val="2"/>
      <scheme val="minor"/>
    </font>
    <font>
      <b/>
      <sz val="16"/>
      <name val="Arial"/>
      <family val="2"/>
    </font>
    <font>
      <b/>
      <sz val="22"/>
      <name val="Calibri"/>
      <family val="2"/>
      <scheme val="minor"/>
    </font>
    <font>
      <b/>
      <sz val="14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1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6" fillId="2" borderId="0" xfId="3" applyNumberFormat="1" applyFont="1" applyFill="1" applyBorder="1" applyAlignment="1">
      <alignment horizontal="center" vertical="center"/>
    </xf>
    <xf numFmtId="9" fontId="6" fillId="2" borderId="1" xfId="3" applyNumberFormat="1" applyFont="1" applyFill="1" applyBorder="1" applyAlignment="1">
      <alignment horizontal="center" vertical="center"/>
    </xf>
    <xf numFmtId="9" fontId="6" fillId="2" borderId="2" xfId="3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66" fontId="6" fillId="2" borderId="0" xfId="0" quotePrefix="1" applyNumberFormat="1" applyFont="1" applyFill="1" applyBorder="1" applyAlignment="1">
      <alignment horizontal="center" vertical="center"/>
    </xf>
    <xf numFmtId="9" fontId="6" fillId="2" borderId="6" xfId="3" applyNumberFormat="1" applyFont="1" applyFill="1" applyBorder="1" applyAlignment="1">
      <alignment horizontal="center" vertical="center"/>
    </xf>
    <xf numFmtId="9" fontId="8" fillId="2" borderId="7" xfId="3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9" fontId="6" fillId="2" borderId="7" xfId="3" applyFont="1" applyFill="1" applyBorder="1" applyAlignment="1">
      <alignment vertical="center"/>
    </xf>
    <xf numFmtId="43" fontId="2" fillId="2" borderId="7" xfId="0" applyNumberFormat="1" applyFont="1" applyFill="1" applyBorder="1" applyAlignment="1">
      <alignment vertical="center"/>
    </xf>
    <xf numFmtId="165" fontId="7" fillId="3" borderId="4" xfId="0" applyNumberFormat="1" applyFont="1" applyFill="1" applyBorder="1" applyAlignment="1">
      <alignment vertical="center"/>
    </xf>
    <xf numFmtId="9" fontId="6" fillId="2" borderId="8" xfId="3" applyNumberFormat="1" applyFont="1" applyFill="1" applyBorder="1" applyAlignment="1">
      <alignment horizontal="center" vertical="center"/>
    </xf>
    <xf numFmtId="9" fontId="8" fillId="2" borderId="9" xfId="3" applyNumberFormat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vertical="center"/>
    </xf>
    <xf numFmtId="9" fontId="6" fillId="2" borderId="9" xfId="3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/>
    </xf>
    <xf numFmtId="39" fontId="8" fillId="2" borderId="7" xfId="0" applyNumberFormat="1" applyFont="1" applyFill="1" applyBorder="1" applyAlignment="1">
      <alignment horizontal="right" vertical="center" indent="1"/>
    </xf>
    <xf numFmtId="39" fontId="6" fillId="2" borderId="7" xfId="1" applyNumberFormat="1" applyFont="1" applyFill="1" applyBorder="1" applyAlignment="1">
      <alignment vertical="center"/>
    </xf>
    <xf numFmtId="39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left" vertical="center" indent="1"/>
    </xf>
    <xf numFmtId="43" fontId="8" fillId="4" borderId="13" xfId="1" applyNumberFormat="1" applyFont="1" applyFill="1" applyBorder="1" applyAlignment="1">
      <alignment vertical="center"/>
    </xf>
    <xf numFmtId="2" fontId="10" fillId="0" borderId="13" xfId="0" applyNumberFormat="1" applyFont="1" applyFill="1" applyBorder="1" applyAlignment="1">
      <alignment horizontal="center"/>
    </xf>
    <xf numFmtId="39" fontId="6" fillId="2" borderId="14" xfId="0" applyNumberFormat="1" applyFont="1" applyFill="1" applyBorder="1" applyAlignment="1">
      <alignment vertical="center"/>
    </xf>
    <xf numFmtId="39" fontId="6" fillId="2" borderId="14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9" fontId="6" fillId="2" borderId="13" xfId="0" applyNumberFormat="1" applyFont="1" applyFill="1" applyBorder="1" applyAlignment="1">
      <alignment vertical="center"/>
    </xf>
    <xf numFmtId="39" fontId="6" fillId="2" borderId="13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9" fontId="6" fillId="4" borderId="17" xfId="0" applyNumberFormat="1" applyFont="1" applyFill="1" applyBorder="1" applyAlignment="1">
      <alignment vertical="center" shrinkToFit="1"/>
    </xf>
    <xf numFmtId="39" fontId="6" fillId="2" borderId="17" xfId="1" applyNumberFormat="1" applyFont="1" applyFill="1" applyBorder="1" applyAlignment="1">
      <alignment vertical="center"/>
    </xf>
    <xf numFmtId="39" fontId="6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6" fillId="0" borderId="0" xfId="1" applyNumberFormat="1" applyFont="1" applyFill="1" applyBorder="1" applyAlignment="1">
      <alignment horizontal="center" vertical="center"/>
    </xf>
    <xf numFmtId="166" fontId="6" fillId="2" borderId="19" xfId="0" quotePrefix="1" applyNumberFormat="1" applyFont="1" applyFill="1" applyBorder="1" applyAlignment="1">
      <alignment horizontal="center" vertical="center"/>
    </xf>
    <xf numFmtId="43" fontId="8" fillId="4" borderId="13" xfId="0" applyNumberFormat="1" applyFont="1" applyFill="1" applyBorder="1" applyAlignment="1">
      <alignment vertical="center" shrinkToFit="1"/>
    </xf>
    <xf numFmtId="43" fontId="6" fillId="2" borderId="13" xfId="1" applyNumberFormat="1" applyFont="1" applyFill="1" applyBorder="1" applyAlignment="1">
      <alignment horizontal="center" vertical="center"/>
    </xf>
    <xf numFmtId="43" fontId="6" fillId="2" borderId="13" xfId="0" applyNumberFormat="1" applyFont="1" applyFill="1" applyBorder="1" applyAlignment="1">
      <alignment horizontal="center" vertical="center"/>
    </xf>
    <xf numFmtId="43" fontId="8" fillId="4" borderId="13" xfId="0" applyNumberFormat="1" applyFont="1" applyFill="1" applyBorder="1" applyAlignment="1">
      <alignment vertical="center"/>
    </xf>
    <xf numFmtId="43" fontId="8" fillId="4" borderId="13" xfId="1" quotePrefix="1" applyNumberFormat="1" applyFont="1" applyFill="1" applyBorder="1" applyAlignment="1">
      <alignment vertical="center"/>
    </xf>
    <xf numFmtId="43" fontId="6" fillId="2" borderId="13" xfId="1" quotePrefix="1" applyNumberFormat="1" applyFont="1" applyFill="1" applyBorder="1" applyAlignment="1">
      <alignment horizontal="center" vertical="center"/>
    </xf>
    <xf numFmtId="4" fontId="6" fillId="2" borderId="19" xfId="0" quotePrefix="1" applyNumberFormat="1" applyFont="1" applyFill="1" applyBorder="1" applyAlignment="1">
      <alignment horizontal="center" vertical="center"/>
    </xf>
    <xf numFmtId="43" fontId="8" fillId="4" borderId="17" xfId="1" quotePrefix="1" applyNumberFormat="1" applyFont="1" applyFill="1" applyBorder="1" applyAlignment="1">
      <alignment vertical="center"/>
    </xf>
    <xf numFmtId="43" fontId="6" fillId="2" borderId="17" xfId="1" quotePrefix="1" applyNumberFormat="1" applyFont="1" applyFill="1" applyBorder="1" applyAlignment="1">
      <alignment horizontal="center" vertical="center"/>
    </xf>
    <xf numFmtId="43" fontId="6" fillId="2" borderId="17" xfId="1" applyNumberFormat="1" applyFont="1" applyFill="1" applyBorder="1" applyAlignment="1">
      <alignment horizontal="center" vertical="center"/>
    </xf>
    <xf numFmtId="43" fontId="6" fillId="4" borderId="13" xfId="0" applyNumberFormat="1" applyFont="1" applyFill="1" applyBorder="1" applyAlignment="1">
      <alignment vertical="center"/>
    </xf>
    <xf numFmtId="2" fontId="10" fillId="0" borderId="20" xfId="0" applyNumberFormat="1" applyFont="1" applyFill="1" applyBorder="1" applyAlignment="1">
      <alignment horizontal="center"/>
    </xf>
    <xf numFmtId="167" fontId="7" fillId="4" borderId="13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39" fontId="6" fillId="2" borderId="13" xfId="1" quotePrefix="1" applyNumberFormat="1" applyFont="1" applyFill="1" applyBorder="1" applyAlignment="1">
      <alignment vertical="center"/>
    </xf>
    <xf numFmtId="165" fontId="11" fillId="0" borderId="0" xfId="0" applyNumberFormat="1" applyFont="1"/>
    <xf numFmtId="43" fontId="11" fillId="0" borderId="0" xfId="1" applyFont="1" applyAlignment="1">
      <alignment horizontal="left"/>
    </xf>
    <xf numFmtId="43" fontId="11" fillId="0" borderId="0" xfId="1" applyNumberFormat="1" applyFont="1" applyAlignment="1">
      <alignment horizontal="left"/>
    </xf>
    <xf numFmtId="39" fontId="6" fillId="4" borderId="13" xfId="0" applyNumberFormat="1" applyFont="1" applyFill="1" applyBorder="1" applyAlignment="1">
      <alignment vertical="center" shrinkToFit="1"/>
    </xf>
    <xf numFmtId="43" fontId="6" fillId="2" borderId="13" xfId="1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center" vertical="center"/>
    </xf>
    <xf numFmtId="168" fontId="6" fillId="4" borderId="21" xfId="0" applyNumberFormat="1" applyFont="1" applyFill="1" applyBorder="1" applyAlignment="1">
      <alignment horizontal="right" vertical="center"/>
    </xf>
    <xf numFmtId="2" fontId="6" fillId="0" borderId="21" xfId="0" applyNumberFormat="1" applyFont="1" applyBorder="1" applyAlignment="1">
      <alignment horizontal="center" vertical="center"/>
    </xf>
    <xf numFmtId="43" fontId="6" fillId="2" borderId="22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15" fontId="13" fillId="2" borderId="3" xfId="0" quotePrefix="1" applyNumberFormat="1" applyFont="1" applyFill="1" applyBorder="1" applyAlignment="1">
      <alignment horizontal="center" vertical="center"/>
    </xf>
    <xf numFmtId="15" fontId="13" fillId="2" borderId="4" xfId="0" quotePrefix="1" applyNumberFormat="1" applyFont="1" applyFill="1" applyBorder="1" applyAlignment="1">
      <alignment horizontal="center" vertical="center"/>
    </xf>
    <xf numFmtId="1" fontId="13" fillId="2" borderId="4" xfId="0" quotePrefix="1" applyNumberFormat="1" applyFont="1" applyFill="1" applyBorder="1" applyAlignment="1">
      <alignment horizontal="center" vertical="center"/>
    </xf>
    <xf numFmtId="15" fontId="14" fillId="2" borderId="4" xfId="0" applyNumberFormat="1" applyFont="1" applyFill="1" applyBorder="1" applyAlignment="1">
      <alignment horizontal="center" vertical="center"/>
    </xf>
    <xf numFmtId="15" fontId="13" fillId="2" borderId="5" xfId="0" quotePrefix="1" applyNumberFormat="1" applyFont="1" applyFill="1" applyBorder="1" applyAlignment="1">
      <alignment horizontal="center" vertical="center"/>
    </xf>
    <xf numFmtId="9" fontId="6" fillId="2" borderId="35" xfId="3" applyNumberFormat="1" applyFont="1" applyFill="1" applyBorder="1" applyAlignment="1">
      <alignment horizontal="center" vertical="center"/>
    </xf>
    <xf numFmtId="9" fontId="6" fillId="2" borderId="0" xfId="3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vertical="center"/>
    </xf>
    <xf numFmtId="39" fontId="8" fillId="0" borderId="0" xfId="0" applyNumberFormat="1" applyFont="1" applyFill="1" applyBorder="1" applyAlignment="1">
      <alignment horizontal="right" vertical="center" indent="1"/>
    </xf>
    <xf numFmtId="39" fontId="6" fillId="2" borderId="0" xfId="0" applyNumberFormat="1" applyFont="1" applyFill="1" applyBorder="1" applyAlignment="1">
      <alignment vertical="center" shrinkToFit="1"/>
    </xf>
    <xf numFmtId="39" fontId="6" fillId="2" borderId="0" xfId="0" applyNumberFormat="1" applyFont="1" applyFill="1" applyBorder="1" applyAlignment="1">
      <alignment vertical="center"/>
    </xf>
    <xf numFmtId="166" fontId="6" fillId="2" borderId="36" xfId="0" applyNumberFormat="1" applyFont="1" applyFill="1" applyBorder="1" applyAlignment="1">
      <alignment horizontal="left" vertical="center" indent="1"/>
    </xf>
    <xf numFmtId="43" fontId="8" fillId="4" borderId="13" xfId="1" applyNumberFormat="1" applyFont="1" applyFill="1" applyBorder="1" applyAlignment="1">
      <alignment horizontal="center" vertical="center"/>
    </xf>
    <xf numFmtId="2" fontId="15" fillId="0" borderId="13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 vertical="center" shrinkToFit="1"/>
    </xf>
    <xf numFmtId="43" fontId="8" fillId="2" borderId="0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43" fontId="8" fillId="4" borderId="13" xfId="0" applyNumberFormat="1" applyFont="1" applyFill="1" applyBorder="1" applyAlignment="1">
      <alignment horizontal="center" vertical="center"/>
    </xf>
    <xf numFmtId="43" fontId="8" fillId="2" borderId="0" xfId="1" applyNumberFormat="1" applyFont="1" applyFill="1" applyBorder="1" applyAlignment="1">
      <alignment horizontal="center" vertical="center"/>
    </xf>
    <xf numFmtId="169" fontId="8" fillId="4" borderId="13" xfId="0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43" fontId="8" fillId="2" borderId="0" xfId="1" quotePrefix="1" applyNumberFormat="1" applyFont="1" applyFill="1" applyBorder="1" applyAlignment="1">
      <alignment horizontal="center" vertical="center"/>
    </xf>
    <xf numFmtId="43" fontId="8" fillId="4" borderId="13" xfId="1" quotePrefix="1" applyNumberFormat="1" applyFont="1" applyFill="1" applyBorder="1" applyAlignment="1">
      <alignment horizontal="center" vertical="center"/>
    </xf>
    <xf numFmtId="43" fontId="8" fillId="4" borderId="17" xfId="1" quotePrefix="1" applyNumberFormat="1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right" vertical="center" shrinkToFit="1"/>
    </xf>
    <xf numFmtId="39" fontId="6" fillId="2" borderId="0" xfId="1" applyNumberFormat="1" applyFont="1" applyFill="1" applyBorder="1" applyAlignment="1">
      <alignment horizontal="right" vertical="center" indent="1"/>
    </xf>
    <xf numFmtId="166" fontId="6" fillId="2" borderId="12" xfId="0" quotePrefix="1" applyNumberFormat="1" applyFont="1" applyFill="1" applyBorder="1" applyAlignment="1">
      <alignment horizontal="center" vertical="center"/>
    </xf>
    <xf numFmtId="43" fontId="6" fillId="4" borderId="17" xfId="1" applyNumberFormat="1" applyFont="1" applyFill="1" applyBorder="1" applyAlignment="1">
      <alignment horizontal="center" vertical="center"/>
    </xf>
    <xf numFmtId="39" fontId="6" fillId="2" borderId="0" xfId="1" quotePrefix="1" applyNumberFormat="1" applyFont="1" applyFill="1" applyBorder="1" applyAlignment="1">
      <alignment horizontal="right" vertical="center" shrinkToFit="1"/>
    </xf>
    <xf numFmtId="39" fontId="6" fillId="2" borderId="0" xfId="1" quotePrefix="1" applyNumberFormat="1" applyFont="1" applyFill="1" applyBorder="1" applyAlignment="1">
      <alignment horizontal="right" vertical="center" indent="1"/>
    </xf>
    <xf numFmtId="170" fontId="6" fillId="2" borderId="0" xfId="1" applyNumberFormat="1" applyFont="1" applyFill="1" applyBorder="1" applyAlignment="1">
      <alignment horizontal="right" vertical="center" wrapText="1" shrinkToFit="1"/>
    </xf>
    <xf numFmtId="39" fontId="6" fillId="2" borderId="0" xfId="0" applyNumberFormat="1" applyFont="1" applyFill="1" applyBorder="1" applyAlignment="1">
      <alignment horizontal="right" vertical="center" shrinkToFit="1"/>
    </xf>
    <xf numFmtId="39" fontId="6" fillId="2" borderId="0" xfId="0" applyNumberFormat="1" applyFont="1" applyFill="1" applyBorder="1" applyAlignment="1">
      <alignment horizontal="right" vertical="center" indent="1"/>
    </xf>
    <xf numFmtId="43" fontId="6" fillId="2" borderId="0" xfId="0" applyNumberFormat="1" applyFont="1" applyFill="1" applyBorder="1" applyAlignment="1">
      <alignment horizontal="center" vertical="center"/>
    </xf>
    <xf numFmtId="166" fontId="6" fillId="2" borderId="19" xfId="0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4" borderId="17" xfId="1" applyNumberFormat="1" applyFont="1" applyFill="1" applyBorder="1" applyAlignment="1">
      <alignment vertical="center"/>
    </xf>
    <xf numFmtId="166" fontId="8" fillId="0" borderId="0" xfId="1" quotePrefix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" fontId="16" fillId="2" borderId="4" xfId="0" quotePrefix="1" applyNumberFormat="1" applyFont="1" applyFill="1" applyBorder="1" applyAlignment="1">
      <alignment horizontal="center" vertical="center"/>
    </xf>
    <xf numFmtId="166" fontId="6" fillId="2" borderId="36" xfId="0" applyNumberFormat="1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right" vertical="center"/>
    </xf>
    <xf numFmtId="166" fontId="6" fillId="2" borderId="19" xfId="0" applyNumberFormat="1" applyFont="1" applyFill="1" applyBorder="1" applyAlignment="1">
      <alignment horizontal="left" vertical="center" indent="1"/>
    </xf>
    <xf numFmtId="167" fontId="18" fillId="2" borderId="0" xfId="0" applyNumberFormat="1" applyFont="1" applyFill="1" applyBorder="1" applyAlignment="1">
      <alignment horizontal="right" vertical="center"/>
    </xf>
    <xf numFmtId="43" fontId="6" fillId="2" borderId="37" xfId="1" applyNumberFormat="1" applyFont="1" applyFill="1" applyBorder="1" applyAlignment="1">
      <alignment horizontal="center" vertical="center"/>
    </xf>
    <xf numFmtId="39" fontId="17" fillId="2" borderId="0" xfId="0" applyNumberFormat="1" applyFont="1" applyFill="1" applyBorder="1" applyAlignment="1">
      <alignment vertical="center" shrinkToFit="1"/>
    </xf>
    <xf numFmtId="43" fontId="18" fillId="2" borderId="0" xfId="0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43" fontId="18" fillId="2" borderId="0" xfId="1" applyNumberFormat="1" applyFont="1" applyFill="1" applyBorder="1" applyAlignment="1">
      <alignment horizontal="center" vertical="center"/>
    </xf>
    <xf numFmtId="43" fontId="18" fillId="2" borderId="0" xfId="1" quotePrefix="1" applyNumberFormat="1" applyFont="1" applyFill="1" applyBorder="1" applyAlignment="1">
      <alignment horizontal="center" vertical="center"/>
    </xf>
    <xf numFmtId="166" fontId="6" fillId="0" borderId="0" xfId="1" quotePrefix="1" applyNumberFormat="1" applyFont="1" applyFill="1" applyBorder="1" applyAlignment="1">
      <alignment horizontal="center" vertical="center"/>
    </xf>
    <xf numFmtId="171" fontId="8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vertical="center"/>
    </xf>
    <xf numFmtId="43" fontId="6" fillId="4" borderId="13" xfId="0" applyNumberFormat="1" applyFont="1" applyFill="1" applyBorder="1" applyAlignment="1">
      <alignment horizontal="center" vertical="center"/>
    </xf>
    <xf numFmtId="43" fontId="18" fillId="2" borderId="0" xfId="1" applyNumberFormat="1" applyFont="1" applyFill="1" applyBorder="1" applyAlignment="1">
      <alignment vertical="center"/>
    </xf>
    <xf numFmtId="39" fontId="17" fillId="2" borderId="0" xfId="0" applyNumberFormat="1" applyFont="1" applyFill="1" applyBorder="1" applyAlignment="1">
      <alignment vertical="center"/>
    </xf>
    <xf numFmtId="43" fontId="17" fillId="2" borderId="0" xfId="0" applyNumberFormat="1" applyFont="1" applyFill="1" applyBorder="1" applyAlignment="1">
      <alignment horizontal="center" vertical="center"/>
    </xf>
    <xf numFmtId="43" fontId="17" fillId="2" borderId="0" xfId="1" applyNumberFormat="1" applyFont="1" applyFill="1" applyBorder="1" applyAlignment="1">
      <alignment horizontal="center" vertical="center"/>
    </xf>
    <xf numFmtId="9" fontId="8" fillId="2" borderId="8" xfId="3" applyFont="1" applyFill="1" applyBorder="1" applyAlignment="1">
      <alignment horizontal="center" vertical="center"/>
    </xf>
    <xf numFmtId="9" fontId="8" fillId="2" borderId="4" xfId="3" applyFont="1" applyFill="1" applyBorder="1" applyAlignment="1">
      <alignment horizontal="center" vertical="center"/>
    </xf>
    <xf numFmtId="9" fontId="6" fillId="2" borderId="38" xfId="3" applyNumberFormat="1" applyFont="1" applyFill="1" applyBorder="1" applyAlignment="1">
      <alignment horizontal="center" vertical="center"/>
    </xf>
    <xf numFmtId="9" fontId="6" fillId="2" borderId="39" xfId="3" applyFont="1" applyFill="1" applyBorder="1" applyAlignment="1">
      <alignment vertical="center"/>
    </xf>
    <xf numFmtId="9" fontId="8" fillId="2" borderId="32" xfId="3" applyNumberFormat="1" applyFont="1" applyFill="1" applyBorder="1" applyAlignment="1">
      <alignment horizontal="center" vertical="center"/>
    </xf>
    <xf numFmtId="9" fontId="8" fillId="2" borderId="40" xfId="3" applyNumberFormat="1" applyFont="1" applyFill="1" applyBorder="1" applyAlignment="1">
      <alignment horizontal="center" vertical="center"/>
    </xf>
    <xf numFmtId="9" fontId="6" fillId="2" borderId="41" xfId="3" applyFont="1" applyFill="1" applyBorder="1" applyAlignment="1">
      <alignment vertical="center"/>
    </xf>
    <xf numFmtId="39" fontId="8" fillId="2" borderId="0" xfId="0" applyNumberFormat="1" applyFont="1" applyFill="1" applyBorder="1" applyAlignment="1">
      <alignment horizontal="right" vertical="center" indent="1"/>
    </xf>
    <xf numFmtId="39" fontId="8" fillId="2" borderId="8" xfId="0" applyNumberFormat="1" applyFont="1" applyFill="1" applyBorder="1" applyAlignment="1">
      <alignment horizontal="right" vertical="center" indent="1"/>
    </xf>
    <xf numFmtId="39" fontId="8" fillId="2" borderId="4" xfId="0" applyNumberFormat="1" applyFont="1" applyFill="1" applyBorder="1" applyAlignment="1">
      <alignment horizontal="right" vertical="center" indent="1"/>
    </xf>
    <xf numFmtId="166" fontId="6" fillId="2" borderId="38" xfId="0" applyNumberFormat="1" applyFont="1" applyFill="1" applyBorder="1" applyAlignment="1">
      <alignment horizontal="center" vertical="center"/>
    </xf>
    <xf numFmtId="39" fontId="6" fillId="2" borderId="39" xfId="0" applyNumberFormat="1" applyFont="1" applyFill="1" applyBorder="1" applyAlignment="1">
      <alignment vertical="center"/>
    </xf>
    <xf numFmtId="39" fontId="8" fillId="2" borderId="0" xfId="1" applyNumberFormat="1" applyFont="1" applyFill="1" applyBorder="1" applyAlignment="1">
      <alignment horizontal="right" vertical="center" indent="1"/>
    </xf>
    <xf numFmtId="43" fontId="18" fillId="4" borderId="13" xfId="0" applyNumberFormat="1" applyFont="1" applyFill="1" applyBorder="1" applyAlignment="1">
      <alignment horizontal="center" vertical="center"/>
    </xf>
    <xf numFmtId="43" fontId="17" fillId="2" borderId="13" xfId="1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39" fontId="8" fillId="2" borderId="0" xfId="1" quotePrefix="1" applyNumberFormat="1" applyFon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1" fontId="14" fillId="2" borderId="4" xfId="0" quotePrefix="1" applyNumberFormat="1" applyFont="1" applyFill="1" applyBorder="1" applyAlignment="1">
      <alignment horizontal="center" vertical="center"/>
    </xf>
    <xf numFmtId="9" fontId="6" fillId="2" borderId="3" xfId="3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39" fontId="6" fillId="0" borderId="0" xfId="0" applyNumberFormat="1" applyFont="1" applyFill="1" applyBorder="1" applyAlignment="1">
      <alignment vertical="center"/>
    </xf>
    <xf numFmtId="43" fontId="8" fillId="0" borderId="0" xfId="1" applyNumberFormat="1" applyFont="1" applyFill="1" applyBorder="1" applyAlignment="1">
      <alignment horizontal="center" vertical="center"/>
    </xf>
    <xf numFmtId="43" fontId="8" fillId="0" borderId="0" xfId="1" quotePrefix="1" applyNumberFormat="1" applyFont="1" applyFill="1" applyBorder="1" applyAlignment="1">
      <alignment horizontal="center" vertical="center"/>
    </xf>
    <xf numFmtId="169" fontId="8" fillId="4" borderId="13" xfId="1" quotePrefix="1" applyNumberFormat="1" applyFont="1" applyFill="1" applyBorder="1" applyAlignment="1">
      <alignment horizontal="center" vertical="center"/>
    </xf>
    <xf numFmtId="2" fontId="6" fillId="2" borderId="13" xfId="1" quotePrefix="1" applyNumberFormat="1" applyFont="1" applyFill="1" applyBorder="1" applyAlignment="1">
      <alignment horizontal="center" vertical="center"/>
    </xf>
    <xf numFmtId="39" fontId="8" fillId="0" borderId="0" xfId="1" applyNumberFormat="1" applyFont="1" applyFill="1" applyBorder="1" applyAlignment="1">
      <alignment horizontal="right" vertical="center" indent="1"/>
    </xf>
    <xf numFmtId="167" fontId="8" fillId="4" borderId="13" xfId="1" applyNumberFormat="1" applyFont="1" applyFill="1" applyBorder="1" applyAlignment="1">
      <alignment horizontal="center" vertical="center"/>
    </xf>
    <xf numFmtId="39" fontId="8" fillId="0" borderId="0" xfId="1" quotePrefix="1" applyNumberFormat="1" applyFont="1" applyFill="1" applyBorder="1" applyAlignment="1">
      <alignment horizontal="right" vertical="center" indent="1"/>
    </xf>
    <xf numFmtId="39" fontId="6" fillId="0" borderId="0" xfId="1" quotePrefix="1" applyNumberFormat="1" applyFont="1" applyFill="1" applyBorder="1" applyAlignment="1">
      <alignment horizontal="right" vertical="center" indent="1"/>
    </xf>
    <xf numFmtId="39" fontId="6" fillId="0" borderId="0" xfId="0" applyNumberFormat="1" applyFont="1" applyFill="1" applyBorder="1" applyAlignment="1">
      <alignment horizontal="right" vertical="center" indent="1"/>
    </xf>
    <xf numFmtId="2" fontId="0" fillId="0" borderId="0" xfId="0" applyNumberFormat="1" applyFill="1" applyAlignment="1">
      <alignment horizontal="center" vertical="center"/>
    </xf>
    <xf numFmtId="9" fontId="8" fillId="0" borderId="0" xfId="3" applyFont="1" applyFill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167" fontId="7" fillId="4" borderId="17" xfId="0" applyNumberFormat="1" applyFont="1" applyFill="1" applyBorder="1" applyAlignment="1">
      <alignment horizontal="center"/>
    </xf>
    <xf numFmtId="167" fontId="8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/>
    <xf numFmtId="166" fontId="6" fillId="0" borderId="0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/>
    <xf numFmtId="1" fontId="0" fillId="0" borderId="45" xfId="0" applyNumberFormat="1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2" fontId="0" fillId="0" borderId="0" xfId="0" applyNumberFormat="1" applyFill="1" applyBorder="1" applyAlignment="1">
      <alignment horizontal="right"/>
    </xf>
    <xf numFmtId="0" fontId="0" fillId="0" borderId="0" xfId="0" quotePrefix="1"/>
    <xf numFmtId="166" fontId="6" fillId="2" borderId="0" xfId="0" applyNumberFormat="1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171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17" fillId="2" borderId="38" xfId="3" applyNumberFormat="1" applyFont="1" applyFill="1" applyBorder="1" applyAlignment="1">
      <alignment horizontal="center" vertical="center"/>
    </xf>
    <xf numFmtId="9" fontId="18" fillId="2" borderId="38" xfId="3" applyFont="1" applyFill="1" applyBorder="1" applyAlignment="1">
      <alignment horizontal="center" vertical="center"/>
    </xf>
    <xf numFmtId="9" fontId="17" fillId="2" borderId="38" xfId="3" applyFont="1" applyFill="1" applyBorder="1" applyAlignment="1">
      <alignment horizontal="center" vertical="center"/>
    </xf>
    <xf numFmtId="165" fontId="17" fillId="2" borderId="3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43" fontId="17" fillId="2" borderId="38" xfId="1" applyNumberFormat="1" applyFont="1" applyFill="1" applyBorder="1"/>
    <xf numFmtId="9" fontId="20" fillId="2" borderId="32" xfId="3" applyNumberFormat="1" applyFont="1" applyFill="1" applyBorder="1" applyAlignment="1">
      <alignment horizontal="center" vertical="center"/>
    </xf>
    <xf numFmtId="9" fontId="20" fillId="2" borderId="41" xfId="3" applyNumberFormat="1" applyFont="1" applyFill="1" applyBorder="1" applyAlignment="1">
      <alignment horizontal="center" vertical="center"/>
    </xf>
    <xf numFmtId="9" fontId="21" fillId="2" borderId="9" xfId="3" applyNumberFormat="1" applyFont="1" applyFill="1" applyBorder="1" applyAlignment="1">
      <alignment horizontal="center" vertical="center"/>
    </xf>
    <xf numFmtId="43" fontId="20" fillId="2" borderId="9" xfId="1" applyFont="1" applyFill="1" applyBorder="1" applyAlignment="1">
      <alignment vertical="center"/>
    </xf>
    <xf numFmtId="9" fontId="20" fillId="2" borderId="9" xfId="3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166" fontId="20" fillId="2" borderId="9" xfId="0" applyNumberFormat="1" applyFont="1" applyFill="1" applyBorder="1" applyAlignment="1">
      <alignment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66" fontId="20" fillId="2" borderId="8" xfId="0" applyNumberFormat="1" applyFont="1" applyFill="1" applyBorder="1" applyAlignment="1">
      <alignment horizontal="center" vertical="center"/>
    </xf>
    <xf numFmtId="166" fontId="20" fillId="2" borderId="4" xfId="0" applyNumberFormat="1" applyFont="1" applyFill="1" applyBorder="1" applyAlignment="1">
      <alignment horizontal="center" vertical="center"/>
    </xf>
    <xf numFmtId="39" fontId="21" fillId="2" borderId="7" xfId="0" applyNumberFormat="1" applyFont="1" applyFill="1" applyBorder="1" applyAlignment="1">
      <alignment horizontal="right" vertical="center" indent="1"/>
    </xf>
    <xf numFmtId="39" fontId="20" fillId="2" borderId="7" xfId="1" applyNumberFormat="1" applyFont="1" applyFill="1" applyBorder="1" applyAlignment="1">
      <alignment vertical="center"/>
    </xf>
    <xf numFmtId="39" fontId="20" fillId="2" borderId="7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166" fontId="20" fillId="2" borderId="23" xfId="0" applyNumberFormat="1" applyFont="1" applyFill="1" applyBorder="1" applyAlignment="1">
      <alignment horizontal="center" vertical="center"/>
    </xf>
    <xf numFmtId="166" fontId="20" fillId="2" borderId="46" xfId="0" applyNumberFormat="1" applyFont="1" applyFill="1" applyBorder="1" applyAlignment="1">
      <alignment horizontal="left" vertical="center" indent="1"/>
    </xf>
    <xf numFmtId="167" fontId="20" fillId="4" borderId="13" xfId="0" applyNumberFormat="1" applyFont="1" applyFill="1" applyBorder="1" applyAlignment="1">
      <alignment horizontal="right" vertical="center"/>
    </xf>
    <xf numFmtId="2" fontId="20" fillId="0" borderId="13" xfId="0" applyNumberFormat="1" applyFont="1" applyFill="1" applyBorder="1" applyAlignment="1">
      <alignment horizontal="right" vertical="center"/>
    </xf>
    <xf numFmtId="39" fontId="20" fillId="2" borderId="14" xfId="0" applyNumberFormat="1" applyFont="1" applyFill="1" applyBorder="1" applyAlignment="1">
      <alignment vertical="center"/>
    </xf>
    <xf numFmtId="39" fontId="20" fillId="2" borderId="14" xfId="1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6" fontId="20" fillId="2" borderId="37" xfId="0" applyNumberFormat="1" applyFont="1" applyFill="1" applyBorder="1" applyAlignment="1">
      <alignment horizontal="center" vertical="center"/>
    </xf>
    <xf numFmtId="167" fontId="21" fillId="4" borderId="13" xfId="0" applyNumberFormat="1" applyFont="1" applyFill="1" applyBorder="1" applyAlignment="1">
      <alignment horizontal="right" vertical="center"/>
    </xf>
    <xf numFmtId="2" fontId="21" fillId="0" borderId="13" xfId="0" applyNumberFormat="1" applyFont="1" applyFill="1" applyBorder="1" applyAlignment="1">
      <alignment horizontal="right" vertical="center"/>
    </xf>
    <xf numFmtId="39" fontId="20" fillId="2" borderId="13" xfId="0" applyNumberFormat="1" applyFont="1" applyFill="1" applyBorder="1" applyAlignment="1">
      <alignment vertical="center"/>
    </xf>
    <xf numFmtId="39" fontId="20" fillId="2" borderId="13" xfId="1" applyNumberFormat="1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0" fillId="0" borderId="0" xfId="0" applyNumberFormat="1"/>
    <xf numFmtId="39" fontId="7" fillId="0" borderId="0" xfId="0" applyNumberFormat="1" applyFont="1" applyFill="1" applyAlignment="1">
      <alignment horizontal="center" vertical="center"/>
    </xf>
    <xf numFmtId="39" fontId="20" fillId="4" borderId="17" xfId="0" applyNumberFormat="1" applyFont="1" applyFill="1" applyBorder="1" applyAlignment="1">
      <alignment vertical="center" shrinkToFit="1"/>
    </xf>
    <xf numFmtId="39" fontId="20" fillId="2" borderId="17" xfId="1" applyNumberFormat="1" applyFont="1" applyFill="1" applyBorder="1" applyAlignment="1">
      <alignment vertical="center"/>
    </xf>
    <xf numFmtId="39" fontId="20" fillId="2" borderId="17" xfId="0" applyNumberFormat="1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43" fontId="7" fillId="2" borderId="43" xfId="1" applyFont="1" applyFill="1" applyBorder="1" applyAlignment="1">
      <alignment horizontal="center" vertical="center"/>
    </xf>
    <xf numFmtId="43" fontId="21" fillId="4" borderId="13" xfId="0" applyNumberFormat="1" applyFont="1" applyFill="1" applyBorder="1" applyAlignment="1">
      <alignment horizontal="center" vertical="center"/>
    </xf>
    <xf numFmtId="43" fontId="20" fillId="2" borderId="13" xfId="1" applyNumberFormat="1" applyFont="1" applyFill="1" applyBorder="1" applyAlignment="1">
      <alignment horizontal="center" vertical="center"/>
    </xf>
    <xf numFmtId="43" fontId="20" fillId="2" borderId="13" xfId="0" applyNumberFormat="1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43" fontId="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4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43" fontId="2" fillId="0" borderId="50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3" fontId="21" fillId="4" borderId="13" xfId="1" applyNumberFormat="1" applyFont="1" applyFill="1" applyBorder="1" applyAlignment="1">
      <alignment horizontal="center" vertical="center"/>
    </xf>
    <xf numFmtId="43" fontId="20" fillId="2" borderId="13" xfId="1" applyNumberFormat="1" applyFont="1" applyFill="1" applyBorder="1" applyAlignment="1">
      <alignment vertical="center"/>
    </xf>
    <xf numFmtId="0" fontId="0" fillId="0" borderId="0" xfId="0" applyBorder="1" applyAlignment="1" applyProtection="1">
      <alignment horizontal="right"/>
      <protection locked="0"/>
    </xf>
    <xf numFmtId="1" fontId="23" fillId="0" borderId="47" xfId="0" applyNumberFormat="1" applyFont="1" applyBorder="1" applyAlignment="1">
      <alignment horizontal="center" vertical="center"/>
    </xf>
    <xf numFmtId="1" fontId="23" fillId="0" borderId="40" xfId="0" applyNumberFormat="1" applyFont="1" applyBorder="1" applyAlignment="1">
      <alignment horizontal="center" vertical="center"/>
    </xf>
    <xf numFmtId="1" fontId="23" fillId="0" borderId="48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3" fontId="2" fillId="0" borderId="53" xfId="0" applyNumberFormat="1" applyFont="1" applyFill="1" applyBorder="1" applyAlignment="1">
      <alignment horizontal="center" vertical="center"/>
    </xf>
    <xf numFmtId="43" fontId="2" fillId="0" borderId="54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43" fontId="20" fillId="2" borderId="13" xfId="0" applyNumberFormat="1" applyFont="1" applyFill="1" applyBorder="1" applyAlignment="1">
      <alignment vertical="center"/>
    </xf>
    <xf numFmtId="1" fontId="23" fillId="2" borderId="47" xfId="0" applyNumberFormat="1" applyFont="1" applyFill="1" applyBorder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/>
    </xf>
    <xf numFmtId="1" fontId="23" fillId="2" borderId="2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43" fontId="21" fillId="4" borderId="13" xfId="1" quotePrefix="1" applyNumberFormat="1" applyFont="1" applyFill="1" applyBorder="1" applyAlignment="1">
      <alignment horizontal="center" vertical="center"/>
    </xf>
    <xf numFmtId="43" fontId="20" fillId="2" borderId="13" xfId="1" quotePrefix="1" applyNumberFormat="1" applyFont="1" applyFill="1" applyBorder="1" applyAlignment="1">
      <alignment horizontal="center" vertical="center"/>
    </xf>
    <xf numFmtId="1" fontId="23" fillId="2" borderId="35" xfId="0" applyNumberFormat="1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" fontId="23" fillId="0" borderId="43" xfId="0" applyNumberFormat="1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43" fontId="2" fillId="0" borderId="58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43" fontId="2" fillId="0" borderId="60" xfId="0" applyNumberFormat="1" applyFont="1" applyFill="1" applyBorder="1" applyAlignment="1">
      <alignment horizontal="center" vertical="center"/>
    </xf>
    <xf numFmtId="43" fontId="2" fillId="0" borderId="61" xfId="0" applyNumberFormat="1" applyFont="1" applyFill="1" applyBorder="1" applyAlignment="1">
      <alignment horizontal="center" vertical="center"/>
    </xf>
    <xf numFmtId="1" fontId="0" fillId="0" borderId="50" xfId="0" applyNumberFormat="1" applyBorder="1"/>
    <xf numFmtId="1" fontId="0" fillId="0" borderId="51" xfId="0" applyNumberFormat="1" applyBorder="1"/>
    <xf numFmtId="0" fontId="2" fillId="0" borderId="62" xfId="0" applyFont="1" applyFill="1" applyBorder="1" applyAlignment="1">
      <alignment horizontal="center" vertical="center"/>
    </xf>
    <xf numFmtId="1" fontId="23" fillId="0" borderId="47" xfId="0" applyNumberFormat="1" applyFont="1" applyBorder="1" applyAlignment="1" applyProtection="1">
      <alignment horizontal="center" vertical="center"/>
      <protection locked="0"/>
    </xf>
    <xf numFmtId="1" fontId="23" fillId="5" borderId="40" xfId="0" applyNumberFormat="1" applyFont="1" applyFill="1" applyBorder="1" applyAlignment="1" applyProtection="1">
      <alignment horizontal="center" vertical="center"/>
      <protection locked="0"/>
    </xf>
    <xf numFmtId="1" fontId="23" fillId="0" borderId="40" xfId="0" applyNumberFormat="1" applyFont="1" applyBorder="1" applyAlignment="1" applyProtection="1">
      <alignment horizontal="center" vertical="center"/>
      <protection locked="0"/>
    </xf>
    <xf numFmtId="1" fontId="23" fillId="0" borderId="5" xfId="0" applyNumberFormat="1" applyFont="1" applyBorder="1" applyAlignment="1" applyProtection="1">
      <alignment horizontal="center" vertical="center"/>
      <protection locked="0"/>
    </xf>
    <xf numFmtId="0" fontId="23" fillId="0" borderId="57" xfId="0" applyFont="1" applyBorder="1" applyAlignment="1">
      <alignment horizontal="center" vertical="center"/>
    </xf>
    <xf numFmtId="1" fontId="0" fillId="0" borderId="58" xfId="0" applyNumberFormat="1" applyBorder="1" applyAlignment="1" applyProtection="1">
      <alignment horizontal="right"/>
      <protection locked="0"/>
    </xf>
    <xf numFmtId="1" fontId="0" fillId="6" borderId="58" xfId="0" applyNumberFormat="1" applyFill="1" applyBorder="1" applyAlignment="1" applyProtection="1">
      <alignment horizontal="right"/>
      <protection locked="0"/>
    </xf>
    <xf numFmtId="1" fontId="0" fillId="0" borderId="59" xfId="0" applyNumberFormat="1" applyBorder="1" applyAlignment="1" applyProtection="1">
      <alignment horizontal="right"/>
      <protection locked="0"/>
    </xf>
    <xf numFmtId="43" fontId="20" fillId="2" borderId="13" xfId="1" quotePrefix="1" applyNumberFormat="1" applyFont="1" applyFill="1" applyBorder="1" applyAlignment="1">
      <alignment vertical="center"/>
    </xf>
    <xf numFmtId="166" fontId="20" fillId="2" borderId="12" xfId="0" applyNumberFormat="1" applyFont="1" applyFill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43" fontId="21" fillId="4" borderId="17" xfId="1" quotePrefix="1" applyNumberFormat="1" applyFont="1" applyFill="1" applyBorder="1" applyAlignment="1">
      <alignment horizontal="center" vertical="center"/>
    </xf>
    <xf numFmtId="43" fontId="20" fillId="2" borderId="17" xfId="1" quotePrefix="1" applyNumberFormat="1" applyFont="1" applyFill="1" applyBorder="1" applyAlignment="1">
      <alignment horizontal="center" vertical="center"/>
    </xf>
    <xf numFmtId="43" fontId="20" fillId="2" borderId="17" xfId="1" applyNumberFormat="1" applyFont="1" applyFill="1" applyBorder="1" applyAlignment="1">
      <alignment vertical="center"/>
    </xf>
    <xf numFmtId="167" fontId="20" fillId="4" borderId="13" xfId="0" applyNumberFormat="1" applyFont="1" applyFill="1" applyBorder="1" applyAlignment="1">
      <alignment vertical="center"/>
    </xf>
    <xf numFmtId="2" fontId="20" fillId="0" borderId="13" xfId="0" applyNumberFormat="1" applyFont="1" applyFill="1" applyBorder="1" applyAlignment="1">
      <alignment horizontal="center" vertical="center"/>
    </xf>
    <xf numFmtId="172" fontId="20" fillId="0" borderId="13" xfId="4" applyNumberFormat="1" applyFont="1" applyBorder="1" applyAlignment="1">
      <alignment vertical="center"/>
    </xf>
    <xf numFmtId="169" fontId="20" fillId="0" borderId="13" xfId="4" applyNumberFormat="1" applyFont="1" applyBorder="1" applyAlignment="1">
      <alignment vertical="center"/>
    </xf>
    <xf numFmtId="167" fontId="7" fillId="2" borderId="0" xfId="0" applyNumberFormat="1" applyFont="1" applyFill="1" applyAlignment="1">
      <alignment horizontal="center" vertical="center"/>
    </xf>
    <xf numFmtId="39" fontId="21" fillId="2" borderId="13" xfId="0" applyNumberFormat="1" applyFont="1" applyFill="1" applyBorder="1" applyAlignment="1">
      <alignment vertical="center"/>
    </xf>
    <xf numFmtId="2" fontId="20" fillId="0" borderId="20" xfId="0" applyNumberFormat="1" applyFont="1" applyFill="1" applyBorder="1" applyAlignment="1">
      <alignment horizontal="center" vertical="center"/>
    </xf>
    <xf numFmtId="166" fontId="20" fillId="0" borderId="13" xfId="5" quotePrefix="1" applyNumberFormat="1" applyFont="1" applyBorder="1" applyAlignment="1">
      <alignment horizontal="center" vertical="center"/>
    </xf>
    <xf numFmtId="43" fontId="21" fillId="4" borderId="13" xfId="1" applyNumberFormat="1" applyFont="1" applyFill="1" applyBorder="1" applyAlignment="1">
      <alignment vertical="center"/>
    </xf>
    <xf numFmtId="39" fontId="20" fillId="2" borderId="13" xfId="1" quotePrefix="1" applyNumberFormat="1" applyFont="1" applyFill="1" applyBorder="1" applyAlignment="1">
      <alignment vertical="center"/>
    </xf>
    <xf numFmtId="166" fontId="20" fillId="0" borderId="13" xfId="5" applyNumberFormat="1" applyFont="1" applyBorder="1" applyAlignment="1">
      <alignment vertical="center"/>
    </xf>
    <xf numFmtId="39" fontId="20" fillId="4" borderId="13" xfId="0" applyNumberFormat="1" applyFont="1" applyFill="1" applyBorder="1" applyAlignment="1">
      <alignment vertical="center"/>
    </xf>
    <xf numFmtId="43" fontId="20" fillId="4" borderId="13" xfId="0" applyNumberFormat="1" applyFont="1" applyFill="1" applyBorder="1" applyAlignment="1">
      <alignment horizontal="center" vertical="center"/>
    </xf>
    <xf numFmtId="43" fontId="20" fillId="4" borderId="17" xfId="1" applyNumberFormat="1" applyFont="1" applyFill="1" applyBorder="1" applyAlignment="1">
      <alignment horizontal="center" vertical="center"/>
    </xf>
    <xf numFmtId="43" fontId="20" fillId="2" borderId="17" xfId="1" applyNumberFormat="1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65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43" fontId="2" fillId="0" borderId="66" xfId="0" applyNumberFormat="1" applyFont="1" applyFill="1" applyBorder="1" applyAlignment="1">
      <alignment horizontal="center" vertical="center"/>
    </xf>
    <xf numFmtId="1" fontId="0" fillId="0" borderId="53" xfId="0" applyNumberFormat="1" applyBorder="1" applyAlignment="1" applyProtection="1">
      <alignment horizontal="right"/>
      <protection locked="0"/>
    </xf>
    <xf numFmtId="1" fontId="0" fillId="0" borderId="56" xfId="0" applyNumberFormat="1" applyBorder="1" applyAlignment="1" applyProtection="1">
      <alignment horizontal="right"/>
      <protection locked="0"/>
    </xf>
    <xf numFmtId="0" fontId="20" fillId="7" borderId="32" xfId="0" applyFont="1" applyFill="1" applyBorder="1" applyAlignment="1">
      <alignment horizontal="center" vertical="center"/>
    </xf>
    <xf numFmtId="0" fontId="20" fillId="7" borderId="41" xfId="0" applyFont="1" applyFill="1" applyBorder="1" applyAlignment="1">
      <alignment horizontal="center" vertical="center"/>
    </xf>
    <xf numFmtId="0" fontId="20" fillId="7" borderId="33" xfId="0" applyFont="1" applyFill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5" fontId="16" fillId="2" borderId="3" xfId="0" quotePrefix="1" applyNumberFormat="1" applyFont="1" applyFill="1" applyBorder="1" applyAlignment="1">
      <alignment horizontal="center" vertical="center"/>
    </xf>
    <xf numFmtId="15" fontId="16" fillId="2" borderId="4" xfId="0" quotePrefix="1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3" fillId="0" borderId="0" xfId="0" applyFont="1"/>
    <xf numFmtId="0" fontId="20" fillId="2" borderId="0" xfId="0" applyFont="1" applyFill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'UTAMA (2)'!$N$39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'UTAMA (2)'!$O$5:$Z$6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'UTAMA (2)'!$O$39:$Z$39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'UTAMA (2)'!$O$40:$Z$40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'UTAMA (2)'!$N$41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'UTAMA (2)'!$O$41:$Z$41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06696"/>
        <c:axId val="352408656"/>
      </c:lineChart>
      <c:catAx>
        <c:axId val="35240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408656"/>
        <c:crosses val="autoZero"/>
        <c:auto val="1"/>
        <c:lblAlgn val="ctr"/>
        <c:lblOffset val="100"/>
        <c:noMultiLvlLbl val="0"/>
      </c:catAx>
      <c:valAx>
        <c:axId val="35240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4066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430864"/>
        <c:axId val="272431648"/>
      </c:barChart>
      <c:catAx>
        <c:axId val="272430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24316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724316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243086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'UTAMA (2)'!$AR$65:$AR$443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889912"/>
        <c:axId val="231887952"/>
      </c:lineChart>
      <c:dateAx>
        <c:axId val="23188991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8795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23188795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89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47928"/>
        <c:axId val="348548320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547928"/>
        <c:axId val="348548320"/>
      </c:lineChart>
      <c:catAx>
        <c:axId val="34854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54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854832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5479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an%20Mg%20Ke%20IV%20MARE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">
          <cell r="E18">
            <v>1726.8225980000002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60" zoomScaleNormal="60" workbookViewId="0">
      <selection activeCell="G15" sqref="G15"/>
    </sheetView>
  </sheetViews>
  <sheetFormatPr defaultRowHeight="27" customHeight="1" x14ac:dyDescent="0.2"/>
  <cols>
    <col min="1" max="1" width="1.85546875" style="1" customWidth="1"/>
    <col min="2" max="2" width="5" style="1" customWidth="1"/>
    <col min="3" max="3" width="18.42578125" style="1" customWidth="1"/>
    <col min="4" max="4" width="16.7109375" style="1" customWidth="1"/>
    <col min="5" max="5" width="12.42578125" style="1" customWidth="1"/>
    <col min="6" max="6" width="11.85546875" style="1" customWidth="1"/>
    <col min="7" max="7" width="17.140625" style="1" customWidth="1"/>
    <col min="8" max="8" width="12" style="1" customWidth="1"/>
    <col min="9" max="9" width="11.42578125" style="1" customWidth="1"/>
    <col min="10" max="10" width="15.140625" style="1" customWidth="1"/>
    <col min="11" max="11" width="16.140625" style="1" customWidth="1"/>
    <col min="12" max="13" width="19.28515625" style="1" customWidth="1"/>
    <col min="14" max="14" width="14.5703125" style="1" customWidth="1"/>
    <col min="15" max="26" width="9.5703125" style="1" customWidth="1"/>
    <col min="27" max="27" width="9.140625" style="1"/>
    <col min="28" max="28" width="21.28515625" style="1" customWidth="1"/>
    <col min="29" max="29" width="12.7109375" style="1" customWidth="1"/>
    <col min="30" max="30" width="11.7109375" style="1" customWidth="1"/>
    <col min="31" max="31" width="12.42578125" style="1" customWidth="1"/>
    <col min="32" max="32" width="12.140625" style="1" customWidth="1"/>
    <col min="33" max="33" width="12.7109375" style="1" customWidth="1"/>
    <col min="34" max="34" width="12.5703125" style="1" customWidth="1"/>
    <col min="35" max="35" width="12.140625" style="1" customWidth="1"/>
    <col min="36" max="36" width="12.42578125" style="1" customWidth="1"/>
    <col min="37" max="37" width="12.28515625" style="1" customWidth="1"/>
    <col min="38" max="38" width="13" style="1" customWidth="1"/>
    <col min="39" max="39" width="11.85546875" style="1" customWidth="1"/>
    <col min="40" max="40" width="12.42578125" style="1" customWidth="1"/>
    <col min="41" max="16384" width="9.140625" style="1"/>
  </cols>
  <sheetData>
    <row r="1" spans="2:57" ht="27" customHeight="1" thickBot="1" x14ac:dyDescent="0.25">
      <c r="B1" s="420"/>
      <c r="C1" s="420"/>
      <c r="D1" s="420"/>
      <c r="E1" s="420"/>
      <c r="F1" s="420"/>
      <c r="G1" s="420"/>
      <c r="H1" s="420"/>
      <c r="I1" s="84"/>
      <c r="J1" s="84"/>
      <c r="K1" s="84"/>
      <c r="L1" s="84"/>
      <c r="AB1" s="419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414" t="s">
        <v>136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N2" s="418" t="s">
        <v>135</v>
      </c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6"/>
      <c r="AB2" s="410" t="s">
        <v>134</v>
      </c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/>
      <c r="AP2"/>
      <c r="AQ2" s="415"/>
      <c r="AR2" s="415"/>
      <c r="AS2" s="415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N3" s="413" t="s">
        <v>133</v>
      </c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1"/>
      <c r="AB3" s="410" t="s">
        <v>132</v>
      </c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409" t="s">
        <v>131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N4" s="408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6"/>
      <c r="AB4" s="405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N5" s="403" t="s">
        <v>130</v>
      </c>
      <c r="O5" s="402" t="s">
        <v>103</v>
      </c>
      <c r="P5" s="402" t="s">
        <v>102</v>
      </c>
      <c r="Q5" s="402" t="s">
        <v>101</v>
      </c>
      <c r="R5" s="402" t="s">
        <v>100</v>
      </c>
      <c r="S5" s="402" t="s">
        <v>129</v>
      </c>
      <c r="T5" s="402" t="s">
        <v>98</v>
      </c>
      <c r="U5" s="402" t="s">
        <v>97</v>
      </c>
      <c r="V5" s="402" t="s">
        <v>128</v>
      </c>
      <c r="W5" s="402" t="s">
        <v>95</v>
      </c>
      <c r="X5" s="402" t="s">
        <v>127</v>
      </c>
      <c r="Y5" s="402" t="s">
        <v>126</v>
      </c>
      <c r="Z5" s="401" t="s">
        <v>125</v>
      </c>
      <c r="AB5" s="400" t="s">
        <v>130</v>
      </c>
      <c r="AC5" s="399" t="s">
        <v>103</v>
      </c>
      <c r="AD5" s="398" t="s">
        <v>102</v>
      </c>
      <c r="AE5" s="398" t="s">
        <v>101</v>
      </c>
      <c r="AF5" s="398" t="s">
        <v>100</v>
      </c>
      <c r="AG5" s="398" t="s">
        <v>129</v>
      </c>
      <c r="AH5" s="398" t="s">
        <v>98</v>
      </c>
      <c r="AI5" s="398" t="s">
        <v>97</v>
      </c>
      <c r="AJ5" s="398" t="s">
        <v>128</v>
      </c>
      <c r="AK5" s="398" t="s">
        <v>95</v>
      </c>
      <c r="AL5" s="398" t="s">
        <v>127</v>
      </c>
      <c r="AM5" s="398" t="s">
        <v>126</v>
      </c>
      <c r="AN5" s="397" t="s">
        <v>125</v>
      </c>
      <c r="AO5" s="283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107"/>
      <c r="C6" s="396"/>
      <c r="D6" s="396"/>
      <c r="E6" s="396"/>
      <c r="F6" s="185">
        <v>29</v>
      </c>
      <c r="G6" s="106" t="s">
        <v>76</v>
      </c>
      <c r="H6" s="185">
        <v>2021</v>
      </c>
      <c r="I6" s="396"/>
      <c r="J6" s="396"/>
      <c r="K6" s="396"/>
      <c r="L6" s="395"/>
      <c r="N6" s="394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2"/>
      <c r="AB6" s="391"/>
      <c r="AC6" s="390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8"/>
      <c r="AO6" s="283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87" t="s">
        <v>75</v>
      </c>
      <c r="C7" s="386" t="s">
        <v>124</v>
      </c>
      <c r="D7" s="385" t="s">
        <v>73</v>
      </c>
      <c r="E7" s="384" t="s">
        <v>72</v>
      </c>
      <c r="F7" s="383"/>
      <c r="G7" s="384" t="s">
        <v>71</v>
      </c>
      <c r="H7" s="383"/>
      <c r="I7" s="384" t="s">
        <v>70</v>
      </c>
      <c r="J7" s="383"/>
      <c r="K7" s="382" t="s">
        <v>123</v>
      </c>
      <c r="L7" s="381" t="s">
        <v>122</v>
      </c>
      <c r="N7" s="303">
        <v>1</v>
      </c>
      <c r="O7" s="380">
        <v>561.32000000000005</v>
      </c>
      <c r="P7" s="379">
        <v>696.57</v>
      </c>
      <c r="Q7" s="379">
        <v>1045.22</v>
      </c>
      <c r="R7" s="301">
        <v>1212.3399999999999</v>
      </c>
      <c r="S7" s="379">
        <v>1293.04</v>
      </c>
      <c r="T7" s="379">
        <v>1286.17</v>
      </c>
      <c r="U7" s="301">
        <v>0</v>
      </c>
      <c r="V7" s="301">
        <v>0</v>
      </c>
      <c r="W7" s="301">
        <v>0</v>
      </c>
      <c r="X7" s="301">
        <v>0</v>
      </c>
      <c r="Y7" s="301">
        <v>0</v>
      </c>
      <c r="Z7" s="378">
        <v>0</v>
      </c>
      <c r="AB7" s="377">
        <v>1</v>
      </c>
      <c r="AC7" s="333">
        <v>916.06</v>
      </c>
      <c r="AD7" s="332">
        <v>1335.21</v>
      </c>
      <c r="AE7" s="332">
        <v>1620.18</v>
      </c>
      <c r="AF7" s="332"/>
      <c r="AG7" s="332"/>
      <c r="AH7" s="332"/>
      <c r="AI7" s="332"/>
      <c r="AJ7" s="332"/>
      <c r="AK7" s="332"/>
      <c r="AL7" s="332"/>
      <c r="AM7" s="332"/>
      <c r="AN7" s="330"/>
      <c r="AO7" s="283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376"/>
      <c r="C8" s="375"/>
      <c r="D8" s="374"/>
      <c r="E8" s="372" t="s">
        <v>68</v>
      </c>
      <c r="F8" s="372" t="s">
        <v>67</v>
      </c>
      <c r="G8" s="373" t="s">
        <v>68</v>
      </c>
      <c r="H8" s="372" t="s">
        <v>67</v>
      </c>
      <c r="I8" s="373" t="s">
        <v>68</v>
      </c>
      <c r="J8" s="372" t="s">
        <v>67</v>
      </c>
      <c r="K8" s="371"/>
      <c r="L8" s="370"/>
      <c r="M8" s="179"/>
      <c r="N8" s="320">
        <v>2</v>
      </c>
      <c r="O8" s="337">
        <v>557.51</v>
      </c>
      <c r="P8" s="335">
        <v>693.59</v>
      </c>
      <c r="Q8" s="335">
        <v>1042.53</v>
      </c>
      <c r="R8" s="319">
        <v>1218.92</v>
      </c>
      <c r="S8" s="335">
        <v>1290.55</v>
      </c>
      <c r="T8" s="335">
        <v>1289.7</v>
      </c>
      <c r="U8" s="319">
        <v>0</v>
      </c>
      <c r="V8" s="319">
        <v>0</v>
      </c>
      <c r="W8" s="319">
        <v>0</v>
      </c>
      <c r="X8" s="319">
        <v>0</v>
      </c>
      <c r="Y8" s="319">
        <v>0</v>
      </c>
      <c r="Z8" s="325">
        <v>0</v>
      </c>
      <c r="AB8" s="334">
        <v>2</v>
      </c>
      <c r="AC8" s="333">
        <v>944.96</v>
      </c>
      <c r="AD8" s="332">
        <v>1353.74</v>
      </c>
      <c r="AE8" s="332">
        <v>1613.55</v>
      </c>
      <c r="AF8" s="332"/>
      <c r="AG8" s="332"/>
      <c r="AH8" s="332"/>
      <c r="AI8" s="332"/>
      <c r="AJ8" s="332"/>
      <c r="AK8" s="332"/>
      <c r="AL8" s="332"/>
      <c r="AM8" s="332"/>
      <c r="AN8" s="330"/>
      <c r="AO8" s="283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369"/>
      <c r="C9" s="368"/>
      <c r="D9" s="367"/>
      <c r="E9" s="365" t="s">
        <v>66</v>
      </c>
      <c r="F9" s="365" t="s">
        <v>121</v>
      </c>
      <c r="G9" s="366" t="s">
        <v>66</v>
      </c>
      <c r="H9" s="365" t="s">
        <v>121</v>
      </c>
      <c r="I9" s="366" t="s">
        <v>66</v>
      </c>
      <c r="J9" s="365" t="s">
        <v>121</v>
      </c>
      <c r="K9" s="364"/>
      <c r="L9" s="363"/>
      <c r="M9" s="179"/>
      <c r="N9" s="320">
        <v>3</v>
      </c>
      <c r="O9" s="337">
        <v>556.70000000000005</v>
      </c>
      <c r="P9" s="335">
        <v>696.47</v>
      </c>
      <c r="Q9" s="335">
        <v>1042.73</v>
      </c>
      <c r="R9" s="319">
        <v>1227</v>
      </c>
      <c r="S9" s="335">
        <v>1284</v>
      </c>
      <c r="T9" s="335">
        <v>1301.4100000000001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25">
        <v>0</v>
      </c>
      <c r="AB9" s="334">
        <v>3</v>
      </c>
      <c r="AC9" s="333">
        <v>954.12</v>
      </c>
      <c r="AD9" s="332">
        <v>1378.08</v>
      </c>
      <c r="AE9" s="332">
        <v>1603.28</v>
      </c>
      <c r="AF9" s="332"/>
      <c r="AG9" s="332"/>
      <c r="AH9" s="332"/>
      <c r="AI9" s="332"/>
      <c r="AJ9" s="332"/>
      <c r="AK9" s="332"/>
      <c r="AL9" s="332"/>
      <c r="AM9" s="332"/>
      <c r="AN9" s="330"/>
      <c r="AO9" s="283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362">
        <v>1</v>
      </c>
      <c r="C10" s="361">
        <v>2</v>
      </c>
      <c r="D10" s="361">
        <v>3</v>
      </c>
      <c r="E10" s="361">
        <v>4</v>
      </c>
      <c r="F10" s="361">
        <v>5</v>
      </c>
      <c r="G10" s="361">
        <v>6</v>
      </c>
      <c r="H10" s="361">
        <v>7</v>
      </c>
      <c r="I10" s="361">
        <v>8</v>
      </c>
      <c r="J10" s="361">
        <v>9</v>
      </c>
      <c r="K10" s="360">
        <v>10</v>
      </c>
      <c r="L10" s="359"/>
      <c r="M10" s="179"/>
      <c r="N10" s="320">
        <v>4</v>
      </c>
      <c r="O10" s="337">
        <v>559.78</v>
      </c>
      <c r="P10" s="335">
        <v>698.15</v>
      </c>
      <c r="Q10" s="335">
        <v>1048.6199999999999</v>
      </c>
      <c r="R10" s="319">
        <v>1232.53</v>
      </c>
      <c r="S10" s="335">
        <v>1278</v>
      </c>
      <c r="T10" s="335">
        <v>1304.31</v>
      </c>
      <c r="U10" s="319">
        <v>0</v>
      </c>
      <c r="V10" s="319">
        <v>0</v>
      </c>
      <c r="W10" s="319">
        <v>0</v>
      </c>
      <c r="X10" s="319">
        <v>0</v>
      </c>
      <c r="Y10" s="319">
        <v>0</v>
      </c>
      <c r="Z10" s="325">
        <v>0</v>
      </c>
      <c r="AB10" s="334">
        <v>4</v>
      </c>
      <c r="AC10" s="333">
        <v>954.7</v>
      </c>
      <c r="AD10" s="332">
        <v>1398.88</v>
      </c>
      <c r="AE10" s="332">
        <v>1611.73</v>
      </c>
      <c r="AF10" s="332"/>
      <c r="AG10" s="332"/>
      <c r="AH10" s="332"/>
      <c r="AI10" s="332"/>
      <c r="AJ10" s="332"/>
      <c r="AK10" s="332"/>
      <c r="AL10" s="332"/>
      <c r="AM10" s="332"/>
      <c r="AN10" s="330"/>
      <c r="AO10" s="283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270">
        <v>1</v>
      </c>
      <c r="C11" s="269" t="s">
        <v>63</v>
      </c>
      <c r="D11" s="269" t="s">
        <v>61</v>
      </c>
      <c r="E11" s="261">
        <v>55.77</v>
      </c>
      <c r="F11" s="260">
        <v>31.144597999999998</v>
      </c>
      <c r="G11" s="358">
        <v>55.85</v>
      </c>
      <c r="H11" s="358">
        <v>31.722438</v>
      </c>
      <c r="I11" s="358">
        <v>55.72</v>
      </c>
      <c r="J11" s="357">
        <v>30.830680000000001</v>
      </c>
      <c r="K11" s="250" t="s">
        <v>120</v>
      </c>
      <c r="L11" s="257">
        <f>IF(J12=0,"Waduk Kosong",)</f>
        <v>0</v>
      </c>
      <c r="M11" s="282">
        <v>29.984079999999999</v>
      </c>
      <c r="N11" s="320">
        <v>5</v>
      </c>
      <c r="O11" s="337">
        <v>557.70000000000005</v>
      </c>
      <c r="P11" s="335">
        <v>703.09</v>
      </c>
      <c r="Q11" s="335">
        <v>1050.08</v>
      </c>
      <c r="R11" s="319">
        <v>1240.8499999999999</v>
      </c>
      <c r="S11" s="335">
        <v>1278.74</v>
      </c>
      <c r="T11" s="335">
        <v>1293.1400000000001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25">
        <v>0</v>
      </c>
      <c r="AB11" s="334">
        <v>5</v>
      </c>
      <c r="AC11" s="333">
        <v>946.38</v>
      </c>
      <c r="AD11" s="332">
        <v>1392.12</v>
      </c>
      <c r="AE11" s="332">
        <v>1608.8</v>
      </c>
      <c r="AF11" s="332"/>
      <c r="AG11" s="332"/>
      <c r="AH11" s="332"/>
      <c r="AI11" s="332"/>
      <c r="AJ11" s="332"/>
      <c r="AK11" s="332"/>
      <c r="AL11" s="332"/>
      <c r="AM11" s="332"/>
      <c r="AN11" s="330"/>
      <c r="AO11" s="283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263">
        <f>+B11+1</f>
        <v>2</v>
      </c>
      <c r="C12" s="262" t="s">
        <v>62</v>
      </c>
      <c r="D12" s="262" t="s">
        <v>61</v>
      </c>
      <c r="E12" s="267">
        <v>339.5</v>
      </c>
      <c r="F12" s="268">
        <v>7.77</v>
      </c>
      <c r="G12" s="277">
        <v>339.39</v>
      </c>
      <c r="H12" s="278">
        <v>7.68</v>
      </c>
      <c r="I12" s="277">
        <v>339.52</v>
      </c>
      <c r="J12" s="356">
        <v>7.7850000000000001</v>
      </c>
      <c r="K12" s="250" t="s">
        <v>119</v>
      </c>
      <c r="L12" s="257">
        <f>IF(J13=0,"Waduk Kosong",)</f>
        <v>0</v>
      </c>
      <c r="M12" s="282">
        <v>7.7774999999999999</v>
      </c>
      <c r="N12" s="320">
        <v>6</v>
      </c>
      <c r="O12" s="337">
        <v>562.55999999999995</v>
      </c>
      <c r="P12" s="335">
        <v>729.55</v>
      </c>
      <c r="Q12" s="335">
        <v>1060.3699999999999</v>
      </c>
      <c r="R12" s="319">
        <v>1246.31</v>
      </c>
      <c r="S12" s="335">
        <v>1273.17</v>
      </c>
      <c r="T12" s="335">
        <v>1292.45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25">
        <v>0</v>
      </c>
      <c r="AB12" s="340">
        <v>6</v>
      </c>
      <c r="AC12" s="333">
        <v>972.06</v>
      </c>
      <c r="AD12" s="332">
        <v>1423.4</v>
      </c>
      <c r="AE12" s="332">
        <v>1609.16</v>
      </c>
      <c r="AF12" s="332"/>
      <c r="AG12" s="332"/>
      <c r="AH12" s="332"/>
      <c r="AI12" s="332"/>
      <c r="AJ12" s="332"/>
      <c r="AK12" s="332"/>
      <c r="AL12" s="332"/>
      <c r="AM12" s="332"/>
      <c r="AN12" s="330"/>
      <c r="AO12" s="283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263">
        <f>+B12+1</f>
        <v>3</v>
      </c>
      <c r="C13" s="262" t="s">
        <v>60</v>
      </c>
      <c r="D13" s="262" t="s">
        <v>59</v>
      </c>
      <c r="E13" s="261">
        <v>77.5</v>
      </c>
      <c r="F13" s="260">
        <v>49.02</v>
      </c>
      <c r="G13" s="277">
        <v>75.94</v>
      </c>
      <c r="H13" s="278">
        <v>39.431297000000001</v>
      </c>
      <c r="I13" s="277">
        <v>77.540000000000006</v>
      </c>
      <c r="J13" s="356">
        <v>49.282907999999999</v>
      </c>
      <c r="K13" s="250" t="s">
        <v>60</v>
      </c>
      <c r="L13" s="257">
        <f>IF(J11=0,"Waduk Kosong",)</f>
        <v>0</v>
      </c>
      <c r="M13" s="282">
        <v>48.30424</v>
      </c>
      <c r="N13" s="320">
        <v>7</v>
      </c>
      <c r="O13" s="337">
        <v>561.04999999999995</v>
      </c>
      <c r="P13" s="335">
        <v>739.07</v>
      </c>
      <c r="Q13" s="335">
        <v>1075.489</v>
      </c>
      <c r="R13" s="319">
        <v>1254.81</v>
      </c>
      <c r="S13" s="335">
        <v>1268</v>
      </c>
      <c r="T13" s="335">
        <v>1316.16</v>
      </c>
      <c r="U13" s="319">
        <v>0</v>
      </c>
      <c r="V13" s="319">
        <v>0</v>
      </c>
      <c r="W13" s="319">
        <v>0</v>
      </c>
      <c r="X13" s="319">
        <v>0</v>
      </c>
      <c r="Y13" s="319">
        <v>0</v>
      </c>
      <c r="Z13" s="325">
        <v>0</v>
      </c>
      <c r="AB13" s="334">
        <v>7</v>
      </c>
      <c r="AC13" s="333">
        <v>1010.01</v>
      </c>
      <c r="AD13" s="332">
        <v>1422.15</v>
      </c>
      <c r="AE13" s="332">
        <v>1602.43</v>
      </c>
      <c r="AF13" s="332"/>
      <c r="AG13" s="332"/>
      <c r="AH13" s="332"/>
      <c r="AI13" s="332"/>
      <c r="AJ13" s="332"/>
      <c r="AK13" s="332"/>
      <c r="AL13" s="332"/>
      <c r="AM13" s="332"/>
      <c r="AN13" s="330"/>
      <c r="AO13" s="28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263">
        <f>+B13+1</f>
        <v>4</v>
      </c>
      <c r="C14" s="262" t="s">
        <v>58</v>
      </c>
      <c r="D14" s="262" t="s">
        <v>10</v>
      </c>
      <c r="E14" s="261">
        <v>463.3</v>
      </c>
      <c r="F14" s="260">
        <v>49.9</v>
      </c>
      <c r="G14" s="295">
        <v>462.9</v>
      </c>
      <c r="H14" s="295">
        <v>45.993000000000002</v>
      </c>
      <c r="I14" s="260">
        <v>462.92</v>
      </c>
      <c r="J14" s="355">
        <v>46.430999999999997</v>
      </c>
      <c r="K14" s="250" t="s">
        <v>118</v>
      </c>
      <c r="L14" s="257">
        <f>IF(J14=0,"Waduk Kosong",)</f>
        <v>0</v>
      </c>
      <c r="M14" s="265">
        <v>45.993000000000002</v>
      </c>
      <c r="N14" s="320">
        <v>8</v>
      </c>
      <c r="O14" s="337">
        <v>559.37</v>
      </c>
      <c r="P14" s="335">
        <v>833.78</v>
      </c>
      <c r="Q14" s="335">
        <v>1085</v>
      </c>
      <c r="R14" s="319">
        <v>1253.69</v>
      </c>
      <c r="S14" s="335">
        <v>1268</v>
      </c>
      <c r="T14" s="335">
        <v>1305.77</v>
      </c>
      <c r="U14" s="319">
        <v>0</v>
      </c>
      <c r="V14" s="319">
        <v>0</v>
      </c>
      <c r="W14" s="319">
        <v>0</v>
      </c>
      <c r="X14" s="319">
        <v>0</v>
      </c>
      <c r="Y14" s="319">
        <v>0</v>
      </c>
      <c r="Z14" s="325">
        <v>0</v>
      </c>
      <c r="AB14" s="334">
        <v>8</v>
      </c>
      <c r="AC14" s="333">
        <v>1026.33</v>
      </c>
      <c r="AD14" s="332">
        <v>1445.56</v>
      </c>
      <c r="AE14" s="332">
        <v>1605.31</v>
      </c>
      <c r="AF14" s="332"/>
      <c r="AG14" s="332"/>
      <c r="AH14" s="332"/>
      <c r="AI14" s="332"/>
      <c r="AJ14" s="332"/>
      <c r="AK14" s="332"/>
      <c r="AL14" s="332"/>
      <c r="AM14" s="332"/>
      <c r="AN14" s="330"/>
      <c r="AO14" s="283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263">
        <f>+B14+1</f>
        <v>5</v>
      </c>
      <c r="C15" s="262" t="s">
        <v>57</v>
      </c>
      <c r="D15" s="262" t="s">
        <v>55</v>
      </c>
      <c r="E15" s="261">
        <v>207</v>
      </c>
      <c r="F15" s="260">
        <v>9.5030000000000001</v>
      </c>
      <c r="G15" s="347">
        <v>206.5</v>
      </c>
      <c r="H15" s="354">
        <v>8.907</v>
      </c>
      <c r="I15" s="345">
        <v>207.02</v>
      </c>
      <c r="J15" s="344">
        <v>9.5299999999999994</v>
      </c>
      <c r="K15" s="250" t="s">
        <v>117</v>
      </c>
      <c r="L15" s="257">
        <f>IF(J15=0,"Waduk Kosong",)</f>
        <v>0</v>
      </c>
      <c r="M15" s="248">
        <v>9.5299999999999994</v>
      </c>
      <c r="N15" s="320">
        <v>9</v>
      </c>
      <c r="O15" s="337">
        <v>566.54999999999995</v>
      </c>
      <c r="P15" s="335">
        <v>855.28</v>
      </c>
      <c r="Q15" s="335">
        <v>1095</v>
      </c>
      <c r="R15" s="319">
        <v>1258.6099999999999</v>
      </c>
      <c r="S15" s="335">
        <v>1267.93</v>
      </c>
      <c r="T15" s="335">
        <v>1304.6500000000001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25">
        <v>0</v>
      </c>
      <c r="AB15" s="334">
        <v>9</v>
      </c>
      <c r="AC15" s="333">
        <v>1048.8599999999999</v>
      </c>
      <c r="AD15" s="332">
        <v>1457.24</v>
      </c>
      <c r="AE15" s="332">
        <v>1612.55</v>
      </c>
      <c r="AF15" s="332"/>
      <c r="AG15" s="332"/>
      <c r="AH15" s="332"/>
      <c r="AI15" s="332"/>
      <c r="AJ15" s="332"/>
      <c r="AK15" s="332"/>
      <c r="AL15" s="332"/>
      <c r="AM15" s="332"/>
      <c r="AN15" s="330"/>
      <c r="AO15" s="283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263">
        <f>+B15+1</f>
        <v>6</v>
      </c>
      <c r="C16" s="262" t="s">
        <v>56</v>
      </c>
      <c r="D16" s="262" t="s">
        <v>55</v>
      </c>
      <c r="E16" s="261">
        <v>320</v>
      </c>
      <c r="F16" s="260">
        <v>5.1509999999999998</v>
      </c>
      <c r="G16" s="347">
        <v>319.47000000000003</v>
      </c>
      <c r="H16" s="346">
        <v>4.859</v>
      </c>
      <c r="I16" s="345">
        <v>320.07400000000001</v>
      </c>
      <c r="J16" s="344">
        <v>5.1849999999999996</v>
      </c>
      <c r="K16" s="250" t="s">
        <v>117</v>
      </c>
      <c r="L16" s="257">
        <f>IF(J16=0,"Waduk Kosong",)</f>
        <v>0</v>
      </c>
      <c r="M16" s="248">
        <v>5.1849999999999996</v>
      </c>
      <c r="N16" s="320">
        <v>10</v>
      </c>
      <c r="O16" s="337">
        <v>570.04</v>
      </c>
      <c r="P16" s="335">
        <v>859.47</v>
      </c>
      <c r="Q16" s="335">
        <v>1105</v>
      </c>
      <c r="R16" s="319">
        <v>1262.04</v>
      </c>
      <c r="S16" s="335">
        <v>1265.22</v>
      </c>
      <c r="T16" s="335">
        <v>1309.69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25">
        <v>0</v>
      </c>
      <c r="AB16" s="334">
        <v>10</v>
      </c>
      <c r="AC16" s="333">
        <v>1060.67</v>
      </c>
      <c r="AD16" s="332">
        <v>1471.5</v>
      </c>
      <c r="AE16" s="332">
        <v>1618.04</v>
      </c>
      <c r="AF16" s="332"/>
      <c r="AG16" s="332"/>
      <c r="AH16" s="332"/>
      <c r="AI16" s="332"/>
      <c r="AJ16" s="332"/>
      <c r="AK16" s="332"/>
      <c r="AL16" s="332"/>
      <c r="AM16" s="332"/>
      <c r="AN16" s="330"/>
      <c r="AO16" s="283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263">
        <f>+B16+1</f>
        <v>7</v>
      </c>
      <c r="C17" s="262" t="s">
        <v>54</v>
      </c>
      <c r="D17" s="262" t="s">
        <v>44</v>
      </c>
      <c r="E17" s="261">
        <v>90</v>
      </c>
      <c r="F17" s="260">
        <v>689.09100000000001</v>
      </c>
      <c r="G17" s="347">
        <v>86.9</v>
      </c>
      <c r="H17" s="346">
        <v>540.21299999999997</v>
      </c>
      <c r="I17" s="345">
        <v>89.46</v>
      </c>
      <c r="J17" s="344">
        <v>656.53240646348786</v>
      </c>
      <c r="K17" s="250" t="s">
        <v>116</v>
      </c>
      <c r="L17" s="257">
        <f>IF(J17=0,"Waduk Kosong",)</f>
        <v>0</v>
      </c>
      <c r="M17" s="248">
        <v>528.43512902751229</v>
      </c>
      <c r="N17" s="320">
        <v>11</v>
      </c>
      <c r="O17" s="337">
        <v>574.88</v>
      </c>
      <c r="P17" s="335">
        <v>880.74</v>
      </c>
      <c r="Q17" s="335">
        <v>1108</v>
      </c>
      <c r="R17" s="319">
        <v>1267.72</v>
      </c>
      <c r="S17" s="335">
        <v>1264.0999999999999</v>
      </c>
      <c r="T17" s="335">
        <v>1313.39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25">
        <v>0</v>
      </c>
      <c r="AB17" s="340">
        <v>11</v>
      </c>
      <c r="AC17" s="333">
        <v>1071.3699999999999</v>
      </c>
      <c r="AD17" s="332">
        <v>1472.22</v>
      </c>
      <c r="AE17" s="332">
        <v>1610.89</v>
      </c>
      <c r="AF17" s="332"/>
      <c r="AG17" s="332"/>
      <c r="AH17" s="332"/>
      <c r="AI17" s="332"/>
      <c r="AJ17" s="332"/>
      <c r="AK17" s="332"/>
      <c r="AL17" s="332"/>
      <c r="AM17" s="332"/>
      <c r="AN17" s="330"/>
      <c r="AO17" s="283"/>
      <c r="AP17" s="5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263">
        <f>+B17+1</f>
        <v>8</v>
      </c>
      <c r="C18" s="262" t="s">
        <v>53</v>
      </c>
      <c r="D18" s="262" t="s">
        <v>51</v>
      </c>
      <c r="E18" s="261">
        <v>120.5</v>
      </c>
      <c r="F18" s="260">
        <v>2.0920000000000001</v>
      </c>
      <c r="G18" s="347">
        <v>118.9</v>
      </c>
      <c r="H18" s="346">
        <v>1.4039999999999999</v>
      </c>
      <c r="I18" s="353">
        <v>120.05</v>
      </c>
      <c r="J18" s="352">
        <v>1.59</v>
      </c>
      <c r="K18" s="250" t="s">
        <v>113</v>
      </c>
      <c r="L18" s="257">
        <f>IF(J18=0,"Waduk Kosong",)</f>
        <v>0</v>
      </c>
      <c r="M18" s="308">
        <v>1.71</v>
      </c>
      <c r="N18" s="320">
        <v>12</v>
      </c>
      <c r="O18" s="337">
        <v>577.91</v>
      </c>
      <c r="P18" s="335">
        <v>907.96</v>
      </c>
      <c r="Q18" s="335">
        <v>1114</v>
      </c>
      <c r="R18" s="319">
        <v>1284.04</v>
      </c>
      <c r="S18" s="335">
        <v>1263.57</v>
      </c>
      <c r="T18" s="335">
        <v>1315.08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25">
        <v>0</v>
      </c>
      <c r="AB18" s="334">
        <v>12</v>
      </c>
      <c r="AC18" s="333">
        <v>1082.5</v>
      </c>
      <c r="AD18" s="332">
        <v>1484.77</v>
      </c>
      <c r="AE18" s="332">
        <v>1607.75</v>
      </c>
      <c r="AF18" s="332"/>
      <c r="AG18" s="332"/>
      <c r="AH18" s="332"/>
      <c r="AI18" s="332"/>
      <c r="AJ18" s="332"/>
      <c r="AK18" s="332"/>
      <c r="AL18" s="332"/>
      <c r="AM18" s="332"/>
      <c r="AN18" s="330"/>
      <c r="AO18" s="283"/>
      <c r="AP18" s="5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263">
        <f>+B18+1</f>
        <v>9</v>
      </c>
      <c r="C19" s="262" t="s">
        <v>52</v>
      </c>
      <c r="D19" s="262" t="s">
        <v>51</v>
      </c>
      <c r="E19" s="261">
        <v>120.8</v>
      </c>
      <c r="F19" s="260">
        <v>2.3530000000000002</v>
      </c>
      <c r="G19" s="347">
        <v>120.26</v>
      </c>
      <c r="H19" s="351">
        <v>1.528</v>
      </c>
      <c r="I19" s="345">
        <v>120.09</v>
      </c>
      <c r="J19" s="344">
        <v>1.464</v>
      </c>
      <c r="K19" s="250" t="s">
        <v>113</v>
      </c>
      <c r="L19" s="257">
        <f>IF(J19=0,"Waduk Kosong",)</f>
        <v>0</v>
      </c>
      <c r="M19" s="348">
        <v>1.446</v>
      </c>
      <c r="N19" s="320">
        <v>13</v>
      </c>
      <c r="O19" s="337">
        <v>582.61</v>
      </c>
      <c r="P19" s="335">
        <v>922.6</v>
      </c>
      <c r="Q19" s="335">
        <v>1123</v>
      </c>
      <c r="R19" s="319">
        <v>1284.04</v>
      </c>
      <c r="S19" s="335">
        <v>1262.28</v>
      </c>
      <c r="T19" s="335">
        <v>1314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25">
        <v>0</v>
      </c>
      <c r="AB19" s="334">
        <v>13</v>
      </c>
      <c r="AC19" s="333">
        <v>1101.98</v>
      </c>
      <c r="AD19" s="332">
        <v>1474.24</v>
      </c>
      <c r="AE19" s="332">
        <v>1608.27</v>
      </c>
      <c r="AF19" s="332"/>
      <c r="AG19" s="332"/>
      <c r="AH19" s="332"/>
      <c r="AI19" s="332"/>
      <c r="AJ19" s="332"/>
      <c r="AK19" s="332"/>
      <c r="AL19" s="332"/>
      <c r="AM19" s="332"/>
      <c r="AN19" s="330"/>
      <c r="AO19" s="283"/>
      <c r="AP19" s="5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263">
        <f>+B19+1</f>
        <v>10</v>
      </c>
      <c r="C20" s="262" t="s">
        <v>50</v>
      </c>
      <c r="D20" s="262" t="s">
        <v>5</v>
      </c>
      <c r="E20" s="261">
        <v>46.5</v>
      </c>
      <c r="F20" s="261">
        <v>4.5999999999999996</v>
      </c>
      <c r="G20" s="347">
        <v>43.18</v>
      </c>
      <c r="H20" s="346">
        <v>2.1230000000000002</v>
      </c>
      <c r="I20" s="345">
        <v>43.95</v>
      </c>
      <c r="J20" s="344">
        <v>2.258</v>
      </c>
      <c r="K20" s="250" t="s">
        <v>115</v>
      </c>
      <c r="L20" s="257">
        <f>IF(J20=0,"Waduk Kosong",)</f>
        <v>0</v>
      </c>
      <c r="M20" s="348">
        <v>2.1040000000000001</v>
      </c>
      <c r="N20" s="320">
        <v>14</v>
      </c>
      <c r="O20" s="337">
        <v>589.73</v>
      </c>
      <c r="P20" s="335">
        <v>922.26</v>
      </c>
      <c r="Q20" s="335">
        <v>1129</v>
      </c>
      <c r="R20" s="319">
        <v>1288.8499999999999</v>
      </c>
      <c r="S20" s="335">
        <v>1259.4000000000001</v>
      </c>
      <c r="T20" s="335">
        <v>1311.49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25">
        <v>0</v>
      </c>
      <c r="AB20" s="334">
        <v>14</v>
      </c>
      <c r="AC20" s="333">
        <v>1151.29</v>
      </c>
      <c r="AD20" s="332">
        <v>1512.16</v>
      </c>
      <c r="AE20" s="332">
        <v>1611.2</v>
      </c>
      <c r="AF20" s="332"/>
      <c r="AG20" s="332"/>
      <c r="AH20" s="332"/>
      <c r="AI20" s="332"/>
      <c r="AJ20" s="332"/>
      <c r="AK20" s="332"/>
      <c r="AL20" s="332"/>
      <c r="AM20" s="332"/>
      <c r="AN20" s="330"/>
      <c r="AO20" s="283"/>
      <c r="AP20" s="5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263">
        <f>+B20+1</f>
        <v>11</v>
      </c>
      <c r="C21" s="262" t="s">
        <v>49</v>
      </c>
      <c r="D21" s="262" t="s">
        <v>5</v>
      </c>
      <c r="E21" s="261">
        <v>51.5</v>
      </c>
      <c r="F21" s="260">
        <v>2.4159999999999999</v>
      </c>
      <c r="G21" s="347">
        <v>48.52</v>
      </c>
      <c r="H21" s="346">
        <v>1.4239999999999999</v>
      </c>
      <c r="I21" s="350">
        <v>51.45</v>
      </c>
      <c r="J21" s="344">
        <v>2.5470000000000002</v>
      </c>
      <c r="K21" s="250" t="s">
        <v>114</v>
      </c>
      <c r="L21" s="257">
        <f>IF(J21=0,"Waduk Kosong",)</f>
        <v>0</v>
      </c>
      <c r="M21" s="348">
        <v>2.569</v>
      </c>
      <c r="N21" s="320">
        <v>15</v>
      </c>
      <c r="O21" s="337">
        <v>592.79999999999995</v>
      </c>
      <c r="P21" s="335">
        <v>914.08</v>
      </c>
      <c r="Q21" s="335">
        <v>1152.94</v>
      </c>
      <c r="R21" s="319">
        <v>1289.8499999999999</v>
      </c>
      <c r="S21" s="335">
        <v>1260.8599999999999</v>
      </c>
      <c r="T21" s="335">
        <v>1317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25">
        <v>0</v>
      </c>
      <c r="AB21" s="334">
        <v>15</v>
      </c>
      <c r="AC21" s="333">
        <v>1165.22</v>
      </c>
      <c r="AD21" s="332">
        <v>1510.87</v>
      </c>
      <c r="AE21" s="332">
        <v>1613.43</v>
      </c>
      <c r="AF21" s="332"/>
      <c r="AG21" s="332"/>
      <c r="AH21" s="332"/>
      <c r="AI21" s="332"/>
      <c r="AJ21" s="332"/>
      <c r="AK21" s="332"/>
      <c r="AL21" s="332"/>
      <c r="AM21" s="332"/>
      <c r="AN21" s="330"/>
      <c r="AO21" s="283"/>
      <c r="AP21" s="5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263">
        <f>+B21+1</f>
        <v>12</v>
      </c>
      <c r="C22" s="262" t="s">
        <v>48</v>
      </c>
      <c r="D22" s="262" t="s">
        <v>44</v>
      </c>
      <c r="E22" s="261">
        <v>81</v>
      </c>
      <c r="F22" s="349">
        <v>1.093</v>
      </c>
      <c r="G22" s="347">
        <v>78.8</v>
      </c>
      <c r="H22" s="346">
        <v>0.745</v>
      </c>
      <c r="I22" s="345">
        <v>78.95</v>
      </c>
      <c r="J22" s="344">
        <v>0.90900000000000003</v>
      </c>
      <c r="K22" s="250" t="s">
        <v>113</v>
      </c>
      <c r="L22" s="257">
        <f>IF(J22=0,"Waduk Kosong",)</f>
        <v>0</v>
      </c>
      <c r="M22" s="348">
        <v>0.90600000000000003</v>
      </c>
      <c r="N22" s="320">
        <v>16</v>
      </c>
      <c r="O22" s="337">
        <v>589.69000000000005</v>
      </c>
      <c r="P22" s="335">
        <v>922.32</v>
      </c>
      <c r="Q22" s="335">
        <v>1153</v>
      </c>
      <c r="R22" s="319">
        <v>1285.05</v>
      </c>
      <c r="S22" s="335">
        <v>1260.9100000000001</v>
      </c>
      <c r="T22" s="335">
        <v>1315.51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25">
        <v>0</v>
      </c>
      <c r="AB22" s="340">
        <v>16</v>
      </c>
      <c r="AC22" s="333">
        <v>1165.9100000000001</v>
      </c>
      <c r="AD22" s="332">
        <v>1532.14</v>
      </c>
      <c r="AE22" s="332">
        <v>1608.25</v>
      </c>
      <c r="AF22" s="332"/>
      <c r="AG22" s="332"/>
      <c r="AH22" s="332"/>
      <c r="AI22" s="332"/>
      <c r="AJ22" s="332"/>
      <c r="AK22" s="332"/>
      <c r="AL22" s="332"/>
      <c r="AM22" s="332"/>
      <c r="AN22" s="330"/>
      <c r="AO22" s="283"/>
      <c r="AP22" s="5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263">
        <f>+B22+1</f>
        <v>13</v>
      </c>
      <c r="C23" s="262" t="s">
        <v>47</v>
      </c>
      <c r="D23" s="262" t="s">
        <v>44</v>
      </c>
      <c r="E23" s="261">
        <v>82.8</v>
      </c>
      <c r="F23" s="260">
        <v>0.42899999999999999</v>
      </c>
      <c r="G23" s="347">
        <v>82.8</v>
      </c>
      <c r="H23" s="346">
        <v>0.42899999999999999</v>
      </c>
      <c r="I23" s="345">
        <v>81.56</v>
      </c>
      <c r="J23" s="344">
        <v>5.8999999999999997E-2</v>
      </c>
      <c r="K23" s="250" t="s">
        <v>113</v>
      </c>
      <c r="L23" s="257">
        <f>IF(J23=0,"Waduk Kosong",)</f>
        <v>0</v>
      </c>
      <c r="M23" s="248">
        <v>6.0999999999999999E-2</v>
      </c>
      <c r="N23" s="320">
        <v>17</v>
      </c>
      <c r="O23" s="337">
        <v>588.45000000000005</v>
      </c>
      <c r="P23" s="335">
        <v>930.6</v>
      </c>
      <c r="Q23" s="335">
        <v>1151.46</v>
      </c>
      <c r="R23" s="319">
        <v>1289.9000000000001</v>
      </c>
      <c r="S23" s="335">
        <v>1253</v>
      </c>
      <c r="T23" s="335">
        <v>1319.69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25">
        <v>0</v>
      </c>
      <c r="AB23" s="334">
        <v>17</v>
      </c>
      <c r="AC23" s="333">
        <v>1169.5</v>
      </c>
      <c r="AD23" s="332">
        <v>1550.88</v>
      </c>
      <c r="AE23" s="332">
        <v>1473.42</v>
      </c>
      <c r="AF23" s="332"/>
      <c r="AG23" s="332"/>
      <c r="AH23" s="332"/>
      <c r="AI23" s="332"/>
      <c r="AJ23" s="332"/>
      <c r="AK23" s="332"/>
      <c r="AL23" s="332"/>
      <c r="AM23" s="332"/>
      <c r="AN23" s="330"/>
      <c r="AO23" s="283"/>
      <c r="AP23" s="5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263">
        <f>+B23+1</f>
        <v>14</v>
      </c>
      <c r="C24" s="262" t="s">
        <v>46</v>
      </c>
      <c r="D24" s="262" t="s">
        <v>44</v>
      </c>
      <c r="E24" s="261">
        <v>69.95</v>
      </c>
      <c r="F24" s="260">
        <v>0.25</v>
      </c>
      <c r="G24" s="347">
        <v>69.7</v>
      </c>
      <c r="H24" s="346">
        <v>0.20399999999999999</v>
      </c>
      <c r="I24" s="345">
        <v>63.72</v>
      </c>
      <c r="J24" s="344">
        <v>0.219</v>
      </c>
      <c r="K24" s="250" t="s">
        <v>113</v>
      </c>
      <c r="L24" s="257">
        <f>IF(J24=0,"Waduk Kosong",)</f>
        <v>0</v>
      </c>
      <c r="M24" s="248">
        <v>0.21</v>
      </c>
      <c r="N24" s="320">
        <v>18</v>
      </c>
      <c r="O24" s="337">
        <v>587.64</v>
      </c>
      <c r="P24" s="335">
        <v>936</v>
      </c>
      <c r="Q24" s="335">
        <v>1131.28</v>
      </c>
      <c r="R24" s="319">
        <v>1295.56</v>
      </c>
      <c r="S24" s="335">
        <v>1255</v>
      </c>
      <c r="T24" s="335">
        <v>1347.06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25">
        <v>0</v>
      </c>
      <c r="AB24" s="334">
        <v>18</v>
      </c>
      <c r="AC24" s="333">
        <v>1176.1500000000001</v>
      </c>
      <c r="AD24" s="332">
        <v>1572.11</v>
      </c>
      <c r="AE24" s="332">
        <v>1491.95</v>
      </c>
      <c r="AF24" s="332"/>
      <c r="AG24" s="332"/>
      <c r="AH24" s="332"/>
      <c r="AI24" s="332"/>
      <c r="AJ24" s="332"/>
      <c r="AK24" s="332"/>
      <c r="AL24" s="332"/>
      <c r="AM24" s="332"/>
      <c r="AN24" s="330"/>
      <c r="AO24" s="283"/>
      <c r="AP24" s="5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263">
        <f>+B24+1</f>
        <v>15</v>
      </c>
      <c r="C25" s="262" t="s">
        <v>45</v>
      </c>
      <c r="D25" s="262" t="s">
        <v>44</v>
      </c>
      <c r="E25" s="261">
        <v>48.2</v>
      </c>
      <c r="F25" s="260">
        <v>0.38500000000000001</v>
      </c>
      <c r="G25" s="347">
        <v>44.89</v>
      </c>
      <c r="H25" s="346">
        <v>8.4000000000000005E-2</v>
      </c>
      <c r="I25" s="345">
        <v>46.84</v>
      </c>
      <c r="J25" s="344">
        <v>0.372</v>
      </c>
      <c r="K25" s="250" t="s">
        <v>113</v>
      </c>
      <c r="L25" s="257">
        <f>IF(J25=0,"Waduk Kosong",)</f>
        <v>0</v>
      </c>
      <c r="M25" s="248">
        <v>0.39700000000000002</v>
      </c>
      <c r="N25" s="320">
        <v>19</v>
      </c>
      <c r="O25" s="337">
        <v>606</v>
      </c>
      <c r="P25" s="335">
        <v>936.81</v>
      </c>
      <c r="Q25" s="335">
        <v>1125.47</v>
      </c>
      <c r="R25" s="319">
        <v>1295.17</v>
      </c>
      <c r="S25" s="335">
        <v>1256</v>
      </c>
      <c r="T25" s="335">
        <v>1343.11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25">
        <v>0</v>
      </c>
      <c r="AB25" s="334">
        <v>19</v>
      </c>
      <c r="AC25" s="333">
        <v>1181.05</v>
      </c>
      <c r="AD25" s="332">
        <v>1592.58</v>
      </c>
      <c r="AE25" s="332">
        <v>1627.49</v>
      </c>
      <c r="AF25" s="332"/>
      <c r="AG25" s="332"/>
      <c r="AH25" s="332"/>
      <c r="AI25" s="332"/>
      <c r="AJ25" s="332"/>
      <c r="AK25" s="332"/>
      <c r="AL25" s="332"/>
      <c r="AM25" s="332"/>
      <c r="AN25" s="330"/>
      <c r="AO25" s="283"/>
      <c r="AP25" s="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263">
        <f>+B25+1</f>
        <v>16</v>
      </c>
      <c r="C26" s="262" t="s">
        <v>43</v>
      </c>
      <c r="D26" s="262" t="s">
        <v>35</v>
      </c>
      <c r="E26" s="261">
        <v>136</v>
      </c>
      <c r="F26" s="260">
        <v>440</v>
      </c>
      <c r="G26" s="295">
        <v>135.08000000000001</v>
      </c>
      <c r="H26" s="295">
        <v>317.20699999999999</v>
      </c>
      <c r="I26" s="277">
        <v>135.31</v>
      </c>
      <c r="J26" s="294">
        <v>328.88070966999999</v>
      </c>
      <c r="K26" s="250" t="s">
        <v>107</v>
      </c>
      <c r="L26" s="257">
        <f>IF(J26=0,"Waduk Kosong",)</f>
        <v>0</v>
      </c>
      <c r="M26" s="282">
        <v>332.66027337100002</v>
      </c>
      <c r="N26" s="320">
        <v>20</v>
      </c>
      <c r="O26" s="337">
        <v>613.32000000000005</v>
      </c>
      <c r="P26" s="335">
        <v>933.25</v>
      </c>
      <c r="Q26" s="335">
        <v>1129.57</v>
      </c>
      <c r="R26" s="319">
        <v>1294.42</v>
      </c>
      <c r="S26" s="335">
        <v>1252</v>
      </c>
      <c r="T26" s="335">
        <v>1342.39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25">
        <v>0</v>
      </c>
      <c r="AB26" s="334">
        <v>20</v>
      </c>
      <c r="AC26" s="333">
        <v>1183.95</v>
      </c>
      <c r="AD26" s="332">
        <v>1603.77</v>
      </c>
      <c r="AE26" s="332">
        <v>1627.83</v>
      </c>
      <c r="AF26" s="332"/>
      <c r="AG26" s="332"/>
      <c r="AH26" s="332"/>
      <c r="AI26" s="332"/>
      <c r="AJ26" s="332"/>
      <c r="AK26" s="332"/>
      <c r="AL26" s="332"/>
      <c r="AM26" s="332"/>
      <c r="AN26" s="330"/>
      <c r="AO26" s="283"/>
      <c r="AP26" s="5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263">
        <f>+B26+1</f>
        <v>17</v>
      </c>
      <c r="C27" s="262" t="s">
        <v>42</v>
      </c>
      <c r="D27" s="262" t="s">
        <v>35</v>
      </c>
      <c r="E27" s="261">
        <v>113.5</v>
      </c>
      <c r="F27" s="260">
        <v>3.7519999999999998</v>
      </c>
      <c r="G27" s="295">
        <v>112.93</v>
      </c>
      <c r="H27" s="295">
        <v>0.42899999999999999</v>
      </c>
      <c r="I27" s="313">
        <v>113.03</v>
      </c>
      <c r="J27" s="294">
        <v>0.43348128000000002</v>
      </c>
      <c r="K27" s="250" t="s">
        <v>107</v>
      </c>
      <c r="L27" s="257">
        <f>IF(J27=0,"Waduk Kosong",)</f>
        <v>0</v>
      </c>
      <c r="M27" s="282">
        <v>0.45345541</v>
      </c>
      <c r="N27" s="320">
        <v>21</v>
      </c>
      <c r="O27" s="337">
        <v>628.14</v>
      </c>
      <c r="P27" s="335">
        <v>938.68</v>
      </c>
      <c r="Q27" s="335">
        <v>1131.45</v>
      </c>
      <c r="R27" s="319">
        <v>1297.1400000000001</v>
      </c>
      <c r="S27" s="335">
        <v>1259</v>
      </c>
      <c r="T27" s="335">
        <v>0</v>
      </c>
      <c r="U27" s="319">
        <v>0</v>
      </c>
      <c r="V27" s="319">
        <v>0</v>
      </c>
      <c r="W27" s="319">
        <v>0</v>
      </c>
      <c r="X27" s="319">
        <v>0</v>
      </c>
      <c r="Y27" s="319">
        <v>0</v>
      </c>
      <c r="Z27" s="325">
        <v>0</v>
      </c>
      <c r="AB27" s="340">
        <v>21</v>
      </c>
      <c r="AC27" s="333">
        <v>1190.05</v>
      </c>
      <c r="AD27" s="332">
        <v>1595.6</v>
      </c>
      <c r="AE27" s="332">
        <v>1493.64</v>
      </c>
      <c r="AF27" s="332"/>
      <c r="AG27" s="332"/>
      <c r="AH27" s="332"/>
      <c r="AI27" s="332"/>
      <c r="AJ27" s="332"/>
      <c r="AK27" s="332"/>
      <c r="AL27" s="332"/>
      <c r="AM27" s="332"/>
      <c r="AN27" s="330"/>
      <c r="AO27" s="283"/>
      <c r="AP27" s="5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263">
        <f>+B27+1</f>
        <v>18</v>
      </c>
      <c r="C28" s="262" t="s">
        <v>41</v>
      </c>
      <c r="D28" s="262" t="s">
        <v>35</v>
      </c>
      <c r="E28" s="261">
        <v>225.4</v>
      </c>
      <c r="F28" s="261">
        <v>1.2</v>
      </c>
      <c r="G28" s="295">
        <v>204</v>
      </c>
      <c r="H28" s="295">
        <v>0.36599999999999999</v>
      </c>
      <c r="I28" s="277">
        <v>203.3</v>
      </c>
      <c r="J28" s="294">
        <v>0.28713</v>
      </c>
      <c r="K28" s="250" t="s">
        <v>107</v>
      </c>
      <c r="L28" s="257">
        <f>IF(J28=0,"Waduk Kosong",)</f>
        <v>0</v>
      </c>
      <c r="M28" s="282">
        <v>0.32121</v>
      </c>
      <c r="N28" s="320">
        <v>22</v>
      </c>
      <c r="O28" s="337">
        <v>644.20000000000005</v>
      </c>
      <c r="P28" s="335">
        <v>937.36</v>
      </c>
      <c r="Q28" s="335">
        <v>1147</v>
      </c>
      <c r="R28" s="319">
        <v>1297.76</v>
      </c>
      <c r="S28" s="335">
        <v>1268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25">
        <v>0</v>
      </c>
      <c r="AB28" s="334">
        <v>22</v>
      </c>
      <c r="AC28" s="333">
        <v>1193.96</v>
      </c>
      <c r="AD28" s="332">
        <v>1592.39</v>
      </c>
      <c r="AE28" s="332">
        <v>1489.92</v>
      </c>
      <c r="AF28" s="332"/>
      <c r="AG28" s="332"/>
      <c r="AH28" s="332"/>
      <c r="AI28" s="332"/>
      <c r="AJ28" s="332"/>
      <c r="AK28" s="332"/>
      <c r="AL28" s="332"/>
      <c r="AM28" s="332"/>
      <c r="AN28" s="330"/>
      <c r="AO28" s="283"/>
      <c r="AP28" s="5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263">
        <f>+B28+1</f>
        <v>19</v>
      </c>
      <c r="C29" s="262" t="s">
        <v>40</v>
      </c>
      <c r="D29" s="262" t="s">
        <v>35</v>
      </c>
      <c r="E29" s="261">
        <v>224</v>
      </c>
      <c r="F29" s="260">
        <v>0.6</v>
      </c>
      <c r="G29" s="295">
        <v>223.52</v>
      </c>
      <c r="H29" s="295">
        <v>0.55200000000000005</v>
      </c>
      <c r="I29" s="313">
        <v>223.65</v>
      </c>
      <c r="J29" s="312">
        <v>0.56499999999999995</v>
      </c>
      <c r="K29" s="250" t="s">
        <v>107</v>
      </c>
      <c r="L29" s="339">
        <f>IF(J29=0,"Waduk Kosong",)</f>
        <v>0</v>
      </c>
      <c r="M29" s="282">
        <v>0.59499999999999997</v>
      </c>
      <c r="N29" s="320">
        <v>23</v>
      </c>
      <c r="O29" s="337">
        <v>648.29</v>
      </c>
      <c r="P29" s="335">
        <v>945.95</v>
      </c>
      <c r="Q29" s="335">
        <v>1150</v>
      </c>
      <c r="R29" s="319">
        <v>1297.1099999999999</v>
      </c>
      <c r="S29" s="335">
        <v>1273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25">
        <v>0</v>
      </c>
      <c r="AB29" s="334">
        <v>23</v>
      </c>
      <c r="AC29" s="333">
        <v>1195.96</v>
      </c>
      <c r="AD29" s="332">
        <v>1593.42</v>
      </c>
      <c r="AE29" s="332">
        <v>1619.22</v>
      </c>
      <c r="AF29" s="332"/>
      <c r="AG29" s="332"/>
      <c r="AH29" s="332"/>
      <c r="AI29" s="332"/>
      <c r="AJ29" s="332"/>
      <c r="AK29" s="332"/>
      <c r="AL29" s="332"/>
      <c r="AM29" s="332"/>
      <c r="AN29" s="330"/>
      <c r="AO29" s="283"/>
      <c r="AP29" s="5"/>
      <c r="AQ29"/>
      <c r="AR29"/>
      <c r="AS29"/>
      <c r="AT29" s="296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263">
        <f>+B29+1</f>
        <v>20</v>
      </c>
      <c r="C30" s="262" t="s">
        <v>39</v>
      </c>
      <c r="D30" s="262" t="s">
        <v>35</v>
      </c>
      <c r="E30" s="261">
        <v>196</v>
      </c>
      <c r="F30" s="260">
        <v>1.5820000000000001</v>
      </c>
      <c r="G30" s="295">
        <v>195.93</v>
      </c>
      <c r="H30" s="277">
        <v>0.44500000000000001</v>
      </c>
      <c r="I30" s="313">
        <v>195.15</v>
      </c>
      <c r="J30" s="294">
        <v>0.35303400000000001</v>
      </c>
      <c r="K30" s="250" t="s">
        <v>107</v>
      </c>
      <c r="L30" s="257">
        <f>IF(J30=0,"Waduk Kosong",)</f>
        <v>0</v>
      </c>
      <c r="M30" s="282">
        <v>0.45160479999999997</v>
      </c>
      <c r="N30" s="320">
        <v>24</v>
      </c>
      <c r="O30" s="337">
        <v>651.52</v>
      </c>
      <c r="P30" s="335">
        <v>956.63</v>
      </c>
      <c r="Q30" s="335">
        <v>1160</v>
      </c>
      <c r="R30" s="319">
        <v>1296.8900000000001</v>
      </c>
      <c r="S30" s="335">
        <v>1268.77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25">
        <v>0</v>
      </c>
      <c r="AB30" s="334">
        <v>24</v>
      </c>
      <c r="AC30" s="333">
        <v>1211.69</v>
      </c>
      <c r="AD30" s="332">
        <v>1595.62</v>
      </c>
      <c r="AE30" s="332">
        <v>1613.98</v>
      </c>
      <c r="AF30" s="332"/>
      <c r="AG30" s="332"/>
      <c r="AH30" s="332"/>
      <c r="AI30" s="332"/>
      <c r="AJ30" s="332"/>
      <c r="AK30" s="332"/>
      <c r="AL30" s="332"/>
      <c r="AM30" s="332"/>
      <c r="AN30" s="330"/>
      <c r="AO30" s="283"/>
      <c r="AP30" s="5"/>
      <c r="AQ30"/>
      <c r="AR30"/>
      <c r="AS30"/>
      <c r="AT30" s="296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263">
        <f>+B30+1</f>
        <v>21</v>
      </c>
      <c r="C31" s="262" t="s">
        <v>38</v>
      </c>
      <c r="D31" s="262" t="s">
        <v>35</v>
      </c>
      <c r="E31" s="261">
        <v>174</v>
      </c>
      <c r="F31" s="260">
        <v>0.47899999999999998</v>
      </c>
      <c r="G31" s="295">
        <v>171.31</v>
      </c>
      <c r="H31" s="295">
        <v>0.21199999999999999</v>
      </c>
      <c r="I31" s="313">
        <v>170.55</v>
      </c>
      <c r="J31" s="294">
        <v>0.16131799999999999</v>
      </c>
      <c r="K31" s="250" t="s">
        <v>107</v>
      </c>
      <c r="L31" s="339">
        <f>IF(J31=0,"Waduk Kosong",)</f>
        <v>0</v>
      </c>
      <c r="M31" s="282">
        <v>0.16002279999999999</v>
      </c>
      <c r="N31" s="320">
        <v>25</v>
      </c>
      <c r="O31" s="337">
        <v>650.16999999999996</v>
      </c>
      <c r="P31" s="335">
        <v>970.67</v>
      </c>
      <c r="Q31" s="335">
        <v>1165</v>
      </c>
      <c r="R31" s="319">
        <v>1298.76</v>
      </c>
      <c r="S31" s="335">
        <v>1269.49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25">
        <v>0</v>
      </c>
      <c r="AB31" s="334">
        <v>25</v>
      </c>
      <c r="AC31" s="333">
        <v>1212.44</v>
      </c>
      <c r="AD31" s="332">
        <v>1610.43</v>
      </c>
      <c r="AE31" s="332">
        <v>1612.69</v>
      </c>
      <c r="AF31" s="332"/>
      <c r="AG31" s="332"/>
      <c r="AH31" s="332"/>
      <c r="AI31" s="332"/>
      <c r="AJ31" s="332"/>
      <c r="AK31" s="332"/>
      <c r="AL31" s="332"/>
      <c r="AM31" s="332"/>
      <c r="AN31" s="330"/>
      <c r="AO31" s="283"/>
      <c r="AP31" s="5"/>
      <c r="AQ31"/>
      <c r="AR31"/>
      <c r="AS31"/>
      <c r="AT31" s="296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270">
        <f>+B31+1</f>
        <v>22</v>
      </c>
      <c r="C32" s="269" t="s">
        <v>37</v>
      </c>
      <c r="D32" s="269" t="s">
        <v>35</v>
      </c>
      <c r="E32" s="267">
        <v>229.1</v>
      </c>
      <c r="F32" s="268">
        <v>0.79200000000000004</v>
      </c>
      <c r="G32" s="343">
        <v>227.33</v>
      </c>
      <c r="H32" s="343">
        <v>0.65400000000000003</v>
      </c>
      <c r="I32" s="342">
        <v>226.94</v>
      </c>
      <c r="J32" s="341">
        <v>0.61560800000000004</v>
      </c>
      <c r="K32" s="250" t="s">
        <v>107</v>
      </c>
      <c r="L32" s="339">
        <f>IF(J32=0,"Waduk Kosong",)</f>
        <v>0</v>
      </c>
      <c r="M32" s="282">
        <v>0.70091599999999998</v>
      </c>
      <c r="N32" s="320">
        <v>26</v>
      </c>
      <c r="O32" s="337">
        <v>661.43</v>
      </c>
      <c r="P32" s="335">
        <v>982.65</v>
      </c>
      <c r="Q32" s="335">
        <v>1177</v>
      </c>
      <c r="R32" s="319">
        <v>1295.3499999999999</v>
      </c>
      <c r="S32" s="335">
        <v>1269.8900000000001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25">
        <v>0</v>
      </c>
      <c r="AB32" s="340">
        <v>26</v>
      </c>
      <c r="AC32" s="333">
        <v>1226.6099999999999</v>
      </c>
      <c r="AD32" s="332">
        <v>1606.19</v>
      </c>
      <c r="AE32" s="332">
        <v>1613.2</v>
      </c>
      <c r="AF32" s="332"/>
      <c r="AG32" s="332"/>
      <c r="AH32" s="332"/>
      <c r="AI32" s="332"/>
      <c r="AJ32" s="332"/>
      <c r="AK32" s="332"/>
      <c r="AL32" s="332"/>
      <c r="AM32" s="332"/>
      <c r="AN32" s="330"/>
      <c r="AO32" s="283"/>
      <c r="AP32" s="5"/>
      <c r="AQ32"/>
      <c r="AR32"/>
      <c r="AS32"/>
      <c r="AT32" s="296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263">
        <f>+B32+1</f>
        <v>23</v>
      </c>
      <c r="C33" s="262" t="s">
        <v>36</v>
      </c>
      <c r="D33" s="262" t="s">
        <v>35</v>
      </c>
      <c r="E33" s="261">
        <v>249</v>
      </c>
      <c r="F33" s="260">
        <v>2.1240000000000001</v>
      </c>
      <c r="G33" s="295">
        <v>247.48</v>
      </c>
      <c r="H33" s="295">
        <v>1.641</v>
      </c>
      <c r="I33" s="313">
        <v>248.69</v>
      </c>
      <c r="J33" s="312">
        <v>2.01850548</v>
      </c>
      <c r="K33" s="250" t="s">
        <v>107</v>
      </c>
      <c r="L33" s="339">
        <f>IF(J33=0,"Waduk Kosong",)</f>
        <v>0</v>
      </c>
      <c r="M33" s="282">
        <v>2.0219184000000001</v>
      </c>
      <c r="N33" s="320">
        <v>27</v>
      </c>
      <c r="O33" s="337">
        <v>666.04</v>
      </c>
      <c r="P33" s="335">
        <v>998.34</v>
      </c>
      <c r="Q33" s="335">
        <v>1182</v>
      </c>
      <c r="R33" s="319">
        <v>1292.3699999999999</v>
      </c>
      <c r="S33" s="335">
        <v>1273.3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25">
        <v>0</v>
      </c>
      <c r="AB33" s="334">
        <v>27</v>
      </c>
      <c r="AC33" s="333">
        <v>1248.92</v>
      </c>
      <c r="AD33" s="332">
        <v>1614.75</v>
      </c>
      <c r="AE33" s="332">
        <v>1651.66</v>
      </c>
      <c r="AF33" s="332"/>
      <c r="AG33" s="332"/>
      <c r="AH33" s="332"/>
      <c r="AI33" s="332"/>
      <c r="AJ33" s="332"/>
      <c r="AK33" s="332"/>
      <c r="AL33" s="332"/>
      <c r="AM33" s="332"/>
      <c r="AN33" s="330"/>
      <c r="AO33" s="283"/>
      <c r="AP33" s="5"/>
      <c r="AQ33"/>
      <c r="AR33"/>
      <c r="AS33"/>
      <c r="AT33" s="296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263">
        <f>+B33+1</f>
        <v>24</v>
      </c>
      <c r="C34" s="262" t="s">
        <v>34</v>
      </c>
      <c r="D34" s="262" t="s">
        <v>32</v>
      </c>
      <c r="E34" s="261">
        <v>164.75</v>
      </c>
      <c r="F34" s="261">
        <v>5</v>
      </c>
      <c r="G34" s="295">
        <v>140</v>
      </c>
      <c r="H34" s="295">
        <v>0.34899999999999998</v>
      </c>
      <c r="I34" s="277">
        <v>143.69999999999999</v>
      </c>
      <c r="J34" s="312">
        <v>0.35925868999999999</v>
      </c>
      <c r="K34" s="250" t="s">
        <v>107</v>
      </c>
      <c r="L34" s="339">
        <f>IF(J34=0,"Waduk Kosong",)</f>
        <v>0</v>
      </c>
      <c r="M34" s="282">
        <v>0.60938084000000003</v>
      </c>
      <c r="N34" s="320">
        <v>28</v>
      </c>
      <c r="O34" s="337">
        <v>678.45</v>
      </c>
      <c r="P34" s="335">
        <v>1019.22</v>
      </c>
      <c r="Q34" s="335">
        <v>1187.53</v>
      </c>
      <c r="R34" s="319">
        <v>1289.74</v>
      </c>
      <c r="S34" s="335">
        <v>1276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25">
        <v>0</v>
      </c>
      <c r="AB34" s="334">
        <v>28</v>
      </c>
      <c r="AC34" s="333">
        <v>1271.97</v>
      </c>
      <c r="AD34" s="332">
        <v>1619.16</v>
      </c>
      <c r="AE34" s="332">
        <v>1613.25</v>
      </c>
      <c r="AF34" s="332"/>
      <c r="AG34" s="332"/>
      <c r="AH34" s="332"/>
      <c r="AI34" s="332"/>
      <c r="AJ34" s="332"/>
      <c r="AK34" s="332"/>
      <c r="AL34" s="332"/>
      <c r="AM34" s="332"/>
      <c r="AN34" s="330"/>
      <c r="AO34" s="283"/>
      <c r="AP34" s="5"/>
      <c r="AQ34"/>
      <c r="AR34"/>
      <c r="AS34"/>
      <c r="AT34" s="296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263">
        <f>+B34+1</f>
        <v>25</v>
      </c>
      <c r="C35" s="262" t="s">
        <v>33</v>
      </c>
      <c r="D35" s="262" t="s">
        <v>32</v>
      </c>
      <c r="E35" s="261">
        <v>179.1</v>
      </c>
      <c r="F35" s="260">
        <v>4.2</v>
      </c>
      <c r="G35" s="338">
        <v>204.86</v>
      </c>
      <c r="H35" s="338">
        <v>3.2309999999999999</v>
      </c>
      <c r="I35" s="277">
        <v>204.59</v>
      </c>
      <c r="J35" s="294">
        <v>3.06967407</v>
      </c>
      <c r="K35" s="250" t="s">
        <v>107</v>
      </c>
      <c r="L35" s="339">
        <f>IF(J35=0,"Waduk Kosong",)</f>
        <v>0</v>
      </c>
      <c r="M35" s="282">
        <v>3.1536282899999999</v>
      </c>
      <c r="N35" s="320">
        <v>29</v>
      </c>
      <c r="O35" s="337">
        <v>681.5</v>
      </c>
      <c r="P35" s="335">
        <v>1032.74</v>
      </c>
      <c r="Q35" s="335">
        <v>1187</v>
      </c>
      <c r="R35" s="319">
        <v>1295.45</v>
      </c>
      <c r="S35" s="335">
        <v>1272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25">
        <v>0</v>
      </c>
      <c r="AB35" s="334">
        <v>29</v>
      </c>
      <c r="AC35" s="333">
        <v>1300.03</v>
      </c>
      <c r="AD35" s="331"/>
      <c r="AE35" s="332">
        <v>1609.71</v>
      </c>
      <c r="AF35" s="332"/>
      <c r="AG35" s="332"/>
      <c r="AH35" s="332"/>
      <c r="AI35" s="332"/>
      <c r="AJ35" s="332"/>
      <c r="AK35" s="332"/>
      <c r="AL35" s="332"/>
      <c r="AM35" s="332"/>
      <c r="AN35" s="330"/>
      <c r="AO35" s="283"/>
      <c r="AP35" s="5"/>
      <c r="AQ35"/>
      <c r="AR35"/>
      <c r="AS35"/>
      <c r="AT35" s="296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263">
        <f>+B35+1</f>
        <v>26</v>
      </c>
      <c r="C36" s="262" t="s">
        <v>31</v>
      </c>
      <c r="D36" s="262" t="s">
        <v>25</v>
      </c>
      <c r="E36" s="261">
        <v>325.56</v>
      </c>
      <c r="F36" s="260">
        <v>0.70099999999999996</v>
      </c>
      <c r="G36" s="338">
        <v>325.37</v>
      </c>
      <c r="H36" s="338">
        <v>0.68300000000000005</v>
      </c>
      <c r="I36" s="313">
        <v>325.5</v>
      </c>
      <c r="J36" s="312">
        <v>0.69574786</v>
      </c>
      <c r="K36" s="250" t="s">
        <v>107</v>
      </c>
      <c r="L36" s="257">
        <f>IF(J36=0,"Waduk Kosong",)</f>
        <v>0</v>
      </c>
      <c r="M36" s="282">
        <v>0.69574786</v>
      </c>
      <c r="N36" s="320">
        <v>30</v>
      </c>
      <c r="O36" s="337">
        <v>691.96</v>
      </c>
      <c r="P36" s="336"/>
      <c r="Q36" s="335">
        <v>1202.5999999999999</v>
      </c>
      <c r="R36" s="319">
        <v>1297.28</v>
      </c>
      <c r="S36" s="335">
        <v>1272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25">
        <v>0</v>
      </c>
      <c r="AB36" s="334">
        <v>30</v>
      </c>
      <c r="AC36" s="333">
        <v>1324.28</v>
      </c>
      <c r="AD36" s="331"/>
      <c r="AE36" s="332"/>
      <c r="AF36" s="332"/>
      <c r="AG36" s="332"/>
      <c r="AH36" s="332"/>
      <c r="AI36" s="332"/>
      <c r="AJ36" s="332"/>
      <c r="AK36" s="332"/>
      <c r="AL36" s="332"/>
      <c r="AM36" s="332"/>
      <c r="AN36" s="330"/>
      <c r="AO36" s="283"/>
      <c r="AP36" s="5"/>
      <c r="AQ36"/>
      <c r="AR36"/>
      <c r="AS36"/>
      <c r="AT36" s="296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263">
        <f>+B36+1</f>
        <v>27</v>
      </c>
      <c r="C37" s="262" t="s">
        <v>30</v>
      </c>
      <c r="D37" s="262" t="s">
        <v>25</v>
      </c>
      <c r="E37" s="261">
        <v>129.19999999999999</v>
      </c>
      <c r="F37" s="260">
        <v>0.5</v>
      </c>
      <c r="G37" s="295">
        <v>129.19999999999999</v>
      </c>
      <c r="H37" s="295">
        <v>0.5</v>
      </c>
      <c r="I37" s="313">
        <v>129.19999999999999</v>
      </c>
      <c r="J37" s="294">
        <v>0.5</v>
      </c>
      <c r="K37" s="250" t="s">
        <v>107</v>
      </c>
      <c r="L37" s="257">
        <f>IF(J37=0,"Waduk Kosong",)</f>
        <v>0</v>
      </c>
      <c r="M37" s="282">
        <v>0.5</v>
      </c>
      <c r="N37" s="320">
        <v>31</v>
      </c>
      <c r="O37" s="337">
        <v>692.87</v>
      </c>
      <c r="P37" s="336"/>
      <c r="Q37" s="335">
        <v>1208.5</v>
      </c>
      <c r="R37" s="319"/>
      <c r="S37" s="335">
        <v>1281.28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25">
        <v>0</v>
      </c>
      <c r="AB37" s="334">
        <v>31</v>
      </c>
      <c r="AC37" s="333">
        <v>1318.77</v>
      </c>
      <c r="AD37" s="331"/>
      <c r="AE37" s="332"/>
      <c r="AF37" s="331"/>
      <c r="AG37" s="332"/>
      <c r="AH37" s="331"/>
      <c r="AI37" s="332"/>
      <c r="AJ37" s="332"/>
      <c r="AK37" s="331"/>
      <c r="AL37" s="332"/>
      <c r="AM37" s="331"/>
      <c r="AN37" s="330"/>
      <c r="AO37" s="283"/>
      <c r="AP37" s="5"/>
      <c r="AQ37"/>
      <c r="AR37"/>
      <c r="AS37"/>
      <c r="AT37" s="296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263">
        <f>+B37+1</f>
        <v>28</v>
      </c>
      <c r="C38" s="262" t="s">
        <v>29</v>
      </c>
      <c r="D38" s="262" t="s">
        <v>25</v>
      </c>
      <c r="E38" s="261">
        <v>282.77999999999997</v>
      </c>
      <c r="F38" s="260">
        <v>0.51300000000000001</v>
      </c>
      <c r="G38" s="295">
        <v>282.77999999999997</v>
      </c>
      <c r="H38" s="295">
        <v>0.51300000000000001</v>
      </c>
      <c r="I38" s="277">
        <v>272.77999999999997</v>
      </c>
      <c r="J38" s="294">
        <v>0.51354</v>
      </c>
      <c r="K38" s="250" t="s">
        <v>107</v>
      </c>
      <c r="L38" s="257">
        <f>IF(J38=0,"Waduk Kosong",)</f>
        <v>0</v>
      </c>
      <c r="M38" s="282">
        <v>0.51354</v>
      </c>
      <c r="N38" s="329"/>
      <c r="O38" s="328"/>
      <c r="P38" s="327"/>
      <c r="Q38" s="327"/>
      <c r="R38" s="326"/>
      <c r="S38" s="327"/>
      <c r="T38" s="292"/>
      <c r="U38" s="326"/>
      <c r="V38" s="326"/>
      <c r="W38" s="326"/>
      <c r="X38" s="326"/>
      <c r="Y38" s="326"/>
      <c r="Z38" s="325">
        <v>0</v>
      </c>
      <c r="AB38" s="324"/>
      <c r="AC38" s="323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1"/>
      <c r="AO38" s="283"/>
      <c r="AP38" s="5"/>
      <c r="AQ38"/>
      <c r="AR38"/>
      <c r="AS38"/>
      <c r="AT38" s="296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263">
        <f>+B38+1</f>
        <v>29</v>
      </c>
      <c r="C39" s="262" t="s">
        <v>28</v>
      </c>
      <c r="D39" s="262" t="s">
        <v>25</v>
      </c>
      <c r="E39" s="261">
        <v>99</v>
      </c>
      <c r="F39" s="260">
        <v>2.6110000000000002</v>
      </c>
      <c r="G39" s="295">
        <v>98.41</v>
      </c>
      <c r="H39" s="295">
        <v>0.874</v>
      </c>
      <c r="I39" s="313">
        <v>99</v>
      </c>
      <c r="J39" s="312">
        <v>0.99895157000000001</v>
      </c>
      <c r="K39" s="250" t="s">
        <v>107</v>
      </c>
      <c r="L39" s="257">
        <f>IF(J39=0,"Waduk Kosong",)</f>
        <v>0</v>
      </c>
      <c r="M39" s="282">
        <v>0.99895157000000001</v>
      </c>
      <c r="N39" s="307" t="s">
        <v>112</v>
      </c>
      <c r="O39" s="301">
        <f>MAX(O7:O38)</f>
        <v>692.87</v>
      </c>
      <c r="P39" s="301">
        <f>MAX(P7:P37)</f>
        <v>1032.74</v>
      </c>
      <c r="Q39" s="301">
        <f>MAX(Q7:Q37)</f>
        <v>1208.5</v>
      </c>
      <c r="R39" s="301">
        <f>MAX(R7:R37)</f>
        <v>1298.76</v>
      </c>
      <c r="S39" s="301">
        <f>MAX(S7:S37)</f>
        <v>1293.04</v>
      </c>
      <c r="T39" s="301">
        <f>MAX(T7:T37)</f>
        <v>1347.06</v>
      </c>
      <c r="U39" s="301">
        <f>MAX(U7:U37)</f>
        <v>0</v>
      </c>
      <c r="V39" s="301">
        <f>MAX(V7:V37)</f>
        <v>0</v>
      </c>
      <c r="W39" s="301">
        <f>MAX(W7:W37)</f>
        <v>0</v>
      </c>
      <c r="X39" s="301">
        <f>MAX(X7:X37)</f>
        <v>0</v>
      </c>
      <c r="Y39" s="301">
        <f>MAX(Y7:Y37)</f>
        <v>0</v>
      </c>
      <c r="Z39" s="301">
        <f>MAX(Z7:Z37)</f>
        <v>0</v>
      </c>
      <c r="AB39" s="300" t="s">
        <v>112</v>
      </c>
      <c r="AC39" s="299">
        <f>IF(AC43&gt;$BV$62,"tad",IF(AC45&gt;$BV$62,"tad",MAX(AC7:AC37)))</f>
        <v>1324.28</v>
      </c>
      <c r="AD39" s="298">
        <f>IF(AD43&gt;$BV$62,"tad",IF(AD45&gt;$BV$62,"tad",MAX(AD7:AD37)))</f>
        <v>1619.16</v>
      </c>
      <c r="AE39" s="306" t="str">
        <f>IF(AE43&gt;$BV$62,"tad",IF(AE45&gt;$BV$62,"tad",MAX(AE7:AE37)))</f>
        <v>tad</v>
      </c>
      <c r="AF39" s="306" t="str">
        <f>IF(AF43&gt;$BV$62,"tad",IF(AF45&gt;$BV$62,"tad",MAX(AF7:AF37)))</f>
        <v>tad</v>
      </c>
      <c r="AG39" s="306" t="str">
        <f>IF(AG43&gt;$BV$62,"tad",IF(AG45&gt;$BV$62,"tad",MAX(AG7:AG37)))</f>
        <v>tad</v>
      </c>
      <c r="AH39" s="306" t="str">
        <f>IF(AH43&gt;$BV$62,"tad",IF(AH45&gt;$BV$62,"tad",MAX(AH7:AH37)))</f>
        <v>tad</v>
      </c>
      <c r="AI39" s="306" t="str">
        <f>IF(AI43&gt;$BV$62,"tad",IF(AI45&gt;$BV$62,"tad",MAX(AI7:AI37)))</f>
        <v>tad</v>
      </c>
      <c r="AJ39" s="306" t="str">
        <f>IF(AJ43&gt;$BV$62,"tad",IF(AJ45&gt;$BV$62,"tad",MAX(AJ7:AJ37)))</f>
        <v>tad</v>
      </c>
      <c r="AK39" s="306" t="str">
        <f>IF(AK43&gt;$BV$62,"tad",IF(AK45&gt;$BV$62,"tad",MAX(AK7:AK37)))</f>
        <v>tad</v>
      </c>
      <c r="AL39" s="306" t="str">
        <f>IF(AL43&gt;$BV$62,"tad",IF(AL45&gt;$BV$62,"tad",MAX(AL7:AL37)))</f>
        <v>tad</v>
      </c>
      <c r="AM39" s="306" t="str">
        <f>IF(AM43&gt;$BV$62,"tad",IF(AM45&gt;$BV$62,"tad",MAX(AM7:AM37)))</f>
        <v>tad</v>
      </c>
      <c r="AN39" s="305" t="str">
        <f>IF(AN43&gt;$BV$62,"tad",IF(AN45&gt;$BV$62,"tad",MAX(AN7:AN37)))</f>
        <v>tad</v>
      </c>
      <c r="AO39" s="283"/>
      <c r="AP39" s="5"/>
      <c r="AQ39"/>
      <c r="AR39"/>
      <c r="AS39"/>
      <c r="AT39" s="296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263">
        <f>+B39+1</f>
        <v>30</v>
      </c>
      <c r="C40" s="262" t="s">
        <v>27</v>
      </c>
      <c r="D40" s="262" t="s">
        <v>25</v>
      </c>
      <c r="E40" s="261">
        <v>189.7</v>
      </c>
      <c r="F40" s="261">
        <v>7.9000000000000001E-2</v>
      </c>
      <c r="G40" s="295">
        <v>189.7</v>
      </c>
      <c r="H40" s="295">
        <v>7.9000000000000001E-2</v>
      </c>
      <c r="I40" s="313">
        <v>189.65</v>
      </c>
      <c r="J40" s="312">
        <v>7.8839999999999993E-2</v>
      </c>
      <c r="K40" s="250" t="s">
        <v>107</v>
      </c>
      <c r="L40" s="257">
        <f>IF(J40=0,"Waduk Kosong",)</f>
        <v>0</v>
      </c>
      <c r="M40" s="308">
        <v>7.9271999999999995E-2</v>
      </c>
      <c r="N40" s="320" t="s">
        <v>111</v>
      </c>
      <c r="O40" s="319">
        <f>SUM(O7:O37)/28</f>
        <v>671.79214285714272</v>
      </c>
      <c r="P40" s="319">
        <f>SUM(P7:P37)/28</f>
        <v>910.49571428571448</v>
      </c>
      <c r="Q40" s="319">
        <f>SUM(Q7:Q37)/31</f>
        <v>1124.7044838709678</v>
      </c>
      <c r="R40" s="319">
        <f>SUM(R7:R37)/30</f>
        <v>1274.6516666666662</v>
      </c>
      <c r="S40" s="319">
        <f>SUM(S7:S37)/31</f>
        <v>1268.91935483871</v>
      </c>
      <c r="T40" s="319">
        <f>SUM(T7:T37)/30</f>
        <v>874.73899999999992</v>
      </c>
      <c r="U40" s="319">
        <f>SUM(U7:U37)/31</f>
        <v>0</v>
      </c>
      <c r="V40" s="319">
        <f>SUM(V7:V37)/31</f>
        <v>0</v>
      </c>
      <c r="W40" s="319">
        <f>SUM(W7:W37)/30</f>
        <v>0</v>
      </c>
      <c r="X40" s="319">
        <f>SUM(X7:X37)/30</f>
        <v>0</v>
      </c>
      <c r="Y40" s="319">
        <f>SUM(Y7:Y37)/30</f>
        <v>0</v>
      </c>
      <c r="Z40" s="319">
        <f>SUM(Z7:Z37)/30</f>
        <v>0</v>
      </c>
      <c r="AB40" s="318" t="s">
        <v>111</v>
      </c>
      <c r="AC40" s="317">
        <f>IF(AC43&gt;$BV$62,"tad",IF(AC45&gt;$BV$62,"tad",AVERAGE(AC7:AC37)))</f>
        <v>1128.314516129032</v>
      </c>
      <c r="AD40" s="316">
        <f>IF(AD43&gt;$BV$62,"tad",IF(AD45&gt;$BV$62,"tad",AVERAGE(AD7:AD37)))</f>
        <v>1507.5421428571431</v>
      </c>
      <c r="AE40" s="316" t="str">
        <f>IF(AE43&gt;$BV$62,"tad",IF(AE45&gt;$BV$62,"tad",AVERAGE(AE7:AE37)))</f>
        <v>tad</v>
      </c>
      <c r="AF40" s="315" t="str">
        <f>IF(AF43&gt;$BV$62,"tad",IF(AF45&gt;$BV$62,"tad",AVERAGE(AF7:AF37)))</f>
        <v>tad</v>
      </c>
      <c r="AG40" s="315" t="str">
        <f>IF(AG43&gt;$BV$62,"tad",IF(AG45&gt;$BV$62,"tad",AVERAGE(AG7:AG37)))</f>
        <v>tad</v>
      </c>
      <c r="AH40" s="315" t="str">
        <f>IF(AH43&gt;$BV$62,"tad",IF(AH45&gt;$BV$62,"tad",AVERAGE(AH7:AH37)))</f>
        <v>tad</v>
      </c>
      <c r="AI40" s="315" t="str">
        <f>IF(AI43&gt;$BV$62,"tad",IF(AI45&gt;$BV$62,"tad",AVERAGE(AI7:AI37)))</f>
        <v>tad</v>
      </c>
      <c r="AJ40" s="315" t="str">
        <f>IF(AJ43&gt;$BV$62,"tad",IF(AJ45&gt;$BV$62,"tad",AVERAGE(AJ7:AJ37)))</f>
        <v>tad</v>
      </c>
      <c r="AK40" s="315" t="str">
        <f>IF(AK43&gt;$BV$62,"tad",IF(AK45&gt;$BV$62,"tad",AVERAGE(AK7:AK37)))</f>
        <v>tad</v>
      </c>
      <c r="AL40" s="315" t="str">
        <f>IF(AL43&gt;$BV$62,"tad",IF(AL45&gt;$BV$62,"tad",AVERAGE(AL7:AL37)))</f>
        <v>tad</v>
      </c>
      <c r="AM40" s="315" t="str">
        <f>IF(AM43&gt;$BV$62,"tad",IF(AM45&gt;$BV$62,"tad",AVERAGE(AM7:AM37)))</f>
        <v>tad</v>
      </c>
      <c r="AN40" s="314" t="str">
        <f>IF(AN44&gt;$BV$62,"tad",IF(AN46&gt;$BV$62,"tad",MAX(AN8:AN38)))</f>
        <v>tad</v>
      </c>
      <c r="AO40" s="283"/>
      <c r="AP40" s="5"/>
      <c r="AQ40"/>
      <c r="AR40"/>
      <c r="AS40"/>
      <c r="AT40" s="296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263">
        <f>+B40+1</f>
        <v>31</v>
      </c>
      <c r="C41" s="262" t="s">
        <v>26</v>
      </c>
      <c r="D41" s="262" t="s">
        <v>25</v>
      </c>
      <c r="E41" s="261">
        <v>171.19</v>
      </c>
      <c r="F41" s="260">
        <v>9.6879999999999994E-2</v>
      </c>
      <c r="G41" s="295">
        <v>171.46</v>
      </c>
      <c r="H41" s="304">
        <v>0.10299999999999999</v>
      </c>
      <c r="I41" s="313">
        <v>171.19</v>
      </c>
      <c r="J41" s="312">
        <v>9.6879999999999994E-2</v>
      </c>
      <c r="K41" s="250" t="s">
        <v>107</v>
      </c>
      <c r="L41" s="257">
        <f>IF(J41=0,"Waduk Kosong",)</f>
        <v>0</v>
      </c>
      <c r="M41" s="308">
        <v>9.6395999999999996E-2</v>
      </c>
      <c r="N41" s="293" t="s">
        <v>110</v>
      </c>
      <c r="O41" s="292">
        <f>MIN(O7:O34)</f>
        <v>556.70000000000005</v>
      </c>
      <c r="P41" s="292">
        <f>MIN(P7:P34)</f>
        <v>693.59</v>
      </c>
      <c r="Q41" s="292">
        <f>MIN(Q7:Q37)</f>
        <v>1042.53</v>
      </c>
      <c r="R41" s="292">
        <f>MIN(R7:R36)</f>
        <v>1212.3399999999999</v>
      </c>
      <c r="S41" s="292">
        <f>MIN(S7:S37)</f>
        <v>1252</v>
      </c>
      <c r="T41" s="292">
        <f>MIN(T7:T36)</f>
        <v>0</v>
      </c>
      <c r="U41" s="292">
        <f>MIN(U7:U37)</f>
        <v>0</v>
      </c>
      <c r="V41" s="292">
        <f>MIN(V7:V37)</f>
        <v>0</v>
      </c>
      <c r="W41" s="292">
        <f>MIN(W7:W36)</f>
        <v>0</v>
      </c>
      <c r="X41" s="292">
        <f>MIN(X7:X37)</f>
        <v>0</v>
      </c>
      <c r="Y41" s="292">
        <f>MIN(Y7:Y36)</f>
        <v>0</v>
      </c>
      <c r="Z41" s="292">
        <f>MIN(Z7:Z36)</f>
        <v>0</v>
      </c>
      <c r="AB41" s="311" t="s">
        <v>110</v>
      </c>
      <c r="AC41" s="290">
        <f>IF(AC43&gt;$BV$62,"tad",IF(AC45&gt;$BV$62,"tad",MIN(AC7:AC37)))</f>
        <v>916.06</v>
      </c>
      <c r="AD41" s="289">
        <f>IF(AD43&gt;$BV$62,"tad",IF(AD45&gt;$BV$62,"tad",MIN(AD7:AD37)))</f>
        <v>1335.21</v>
      </c>
      <c r="AE41" s="289" t="str">
        <f>IF(AE43&gt;$BV$62,"tad",IF(AE45&gt;$BV$62,"tad",MIN(AE7:AE37)))</f>
        <v>tad</v>
      </c>
      <c r="AF41" s="310" t="str">
        <f>IF(AF43&gt;$BV$62,"tad",IF(AF45&gt;$BV$62,"tad",MIN(AF7:AF37)))</f>
        <v>tad</v>
      </c>
      <c r="AG41" s="310" t="str">
        <f>IF(AG43&gt;$BV$62,"tad",IF(AG45&gt;$BV$62,"tad",MIN(AG7:AG37)))</f>
        <v>tad</v>
      </c>
      <c r="AH41" s="310" t="str">
        <f>IF(AH43&gt;$BV$62,"tad",IF(AH45&gt;$BV$62,"tad",MIN(AH7:AH37)))</f>
        <v>tad</v>
      </c>
      <c r="AI41" s="310" t="str">
        <f>IF(AI43&gt;$BV$62,"tad",IF(AI45&gt;$BV$62,"tad",MIN(AI7:AI37)))</f>
        <v>tad</v>
      </c>
      <c r="AJ41" s="310" t="str">
        <f>IF(AJ43&gt;$BV$62,"tad",IF(AJ45&gt;$BV$62,"tad",MIN(AJ7:AJ37)))</f>
        <v>tad</v>
      </c>
      <c r="AK41" s="310" t="str">
        <f>IF(AK43&gt;$BV$62,"tad",IF(AK45&gt;$BV$62,"tad",MIN(AK7:AK37)))</f>
        <v>tad</v>
      </c>
      <c r="AL41" s="310" t="str">
        <f>IF(AL43&gt;$BV$62,"tad",IF(AL45&gt;$BV$62,"tad",MIN(AL7:AL37)))</f>
        <v>tad</v>
      </c>
      <c r="AM41" s="310" t="str">
        <f>IF(AM43&gt;$BV$62,"tad",IF(AM45&gt;$BV$62,"tad",MIN(AM7:AM37)))</f>
        <v>tad</v>
      </c>
      <c r="AN41" s="309" t="str">
        <f>IF(AN43&gt;$BV$62,"tad",IF(AN45&gt;$BV$62,"tad",MIN(AN7:AN37)))</f>
        <v>tad</v>
      </c>
      <c r="AO41" s="283"/>
      <c r="AP41" s="5"/>
      <c r="AQ41"/>
      <c r="AR41"/>
      <c r="AS41"/>
      <c r="AT41" s="296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263">
        <f>+B41+1</f>
        <v>32</v>
      </c>
      <c r="C42" s="262" t="s">
        <v>24</v>
      </c>
      <c r="D42" s="262" t="s">
        <v>22</v>
      </c>
      <c r="E42" s="261">
        <v>142.6</v>
      </c>
      <c r="F42" s="260">
        <v>9.157</v>
      </c>
      <c r="G42" s="295">
        <v>139.82</v>
      </c>
      <c r="H42" s="295">
        <v>7.774</v>
      </c>
      <c r="I42" s="277">
        <v>140.59</v>
      </c>
      <c r="J42" s="276">
        <v>10.024063979999999</v>
      </c>
      <c r="K42" s="250" t="s">
        <v>107</v>
      </c>
      <c r="L42" s="257">
        <f>IF(J42=0,"Waduk Kosong",)</f>
        <v>0</v>
      </c>
      <c r="M42" s="308">
        <v>10.14380886</v>
      </c>
      <c r="N42" s="307" t="s">
        <v>109</v>
      </c>
      <c r="O42" s="301">
        <f>(SUM(O7:O21)/15)</f>
        <v>568.70066666666651</v>
      </c>
      <c r="P42" s="301">
        <f>(SUM(P7:P21)/15)</f>
        <v>803.51066666666679</v>
      </c>
      <c r="Q42" s="301">
        <f>(SUM(Q7:Q21)/15)</f>
        <v>1085.1319333333333</v>
      </c>
      <c r="R42" s="301">
        <f>(SUM(R7:R21)/15)</f>
        <v>1254.7733333333331</v>
      </c>
      <c r="S42" s="301">
        <f>(SUM(S7:S21)/15)</f>
        <v>1271.7906666666668</v>
      </c>
      <c r="T42" s="301">
        <f>(SUM(T7:T21)/15)</f>
        <v>1304.9606666666666</v>
      </c>
      <c r="U42" s="301">
        <f>(SUM(U7:U21)/15)</f>
        <v>0</v>
      </c>
      <c r="V42" s="301">
        <f>(SUM(V7:V21)/15)</f>
        <v>0</v>
      </c>
      <c r="W42" s="301">
        <f>(SUM(W7:W21)/15)</f>
        <v>0</v>
      </c>
      <c r="X42" s="301">
        <f>(SUM(X7:X21)/15)</f>
        <v>0</v>
      </c>
      <c r="Y42" s="301">
        <f>(SUM(Y7:Y21)/15)</f>
        <v>0</v>
      </c>
      <c r="Z42" s="301">
        <f>(SUM(Z7:Z21)/15)</f>
        <v>0</v>
      </c>
      <c r="AB42" s="300" t="s">
        <v>109</v>
      </c>
      <c r="AC42" s="299">
        <f>IF(AC43&gt;$BV$62,"tad",AVERAGE(AC7:AC21))</f>
        <v>1027.1006666666667</v>
      </c>
      <c r="AD42" s="298">
        <f>IF(AD43&gt;$BV$62,"tad",AVERAGE(AD7:AD21))</f>
        <v>1435.4759999999999</v>
      </c>
      <c r="AE42" s="298">
        <f>IF(AE43&gt;$BV$62,"tad",AVERAGE(AE7:AE21))</f>
        <v>1610.4379999999999</v>
      </c>
      <c r="AF42" s="306" t="str">
        <f>IF(AF43&gt;$BV$62,"tad",AVERAGE(AF7:AF21))</f>
        <v>tad</v>
      </c>
      <c r="AG42" s="306" t="str">
        <f>IF(AG43&gt;$BV$62,"tad",AVERAGE(AG7:AG21))</f>
        <v>tad</v>
      </c>
      <c r="AH42" s="306" t="str">
        <f>IF(AH43&gt;$BV$62,"tad",AVERAGE(AH7:AH21))</f>
        <v>tad</v>
      </c>
      <c r="AI42" s="306" t="str">
        <f>IF(AI43&gt;$BV$62,"tad",AVERAGE(AI7:AI21))</f>
        <v>tad</v>
      </c>
      <c r="AJ42" s="306" t="str">
        <f>IF(AJ43&gt;$BV$62,"tad",AVERAGE(AJ7:AJ21))</f>
        <v>tad</v>
      </c>
      <c r="AK42" s="306" t="str">
        <f>IF(AK43&gt;$BV$62,"tad",AVERAGE(AK7:AK21))</f>
        <v>tad</v>
      </c>
      <c r="AL42" s="306" t="str">
        <f>IF(AL43&gt;$BV$62,"tad",AVERAGE(AL7:AL21))</f>
        <v>tad</v>
      </c>
      <c r="AM42" s="306" t="str">
        <f>IF(AM43&gt;$BV$62,"tad",AVERAGE(AM7:AM21))</f>
        <v>tad</v>
      </c>
      <c r="AN42" s="305" t="str">
        <f>IF(AN43&gt;$BV$62,"tad",AVERAGE(AN7:AN21))</f>
        <v>tad</v>
      </c>
      <c r="AO42" s="283"/>
      <c r="AP42" s="5"/>
      <c r="AQ42"/>
      <c r="AR42"/>
      <c r="AS42"/>
      <c r="AT42" s="296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263">
        <f>+B42+1</f>
        <v>33</v>
      </c>
      <c r="C43" s="262" t="s">
        <v>23</v>
      </c>
      <c r="D43" s="262" t="s">
        <v>22</v>
      </c>
      <c r="E43" s="261">
        <v>239.5</v>
      </c>
      <c r="F43" s="260">
        <v>2.6720000000000002</v>
      </c>
      <c r="G43" s="295">
        <v>239.68</v>
      </c>
      <c r="H43" s="304">
        <v>2.8439999999999999</v>
      </c>
      <c r="I43" s="277">
        <v>238.47</v>
      </c>
      <c r="J43" s="276">
        <v>2.1232000000000002</v>
      </c>
      <c r="K43" s="250" t="s">
        <v>107</v>
      </c>
      <c r="L43" s="257">
        <f>IF(J43=0,"Waduk Kosong",)</f>
        <v>0</v>
      </c>
      <c r="M43" s="282">
        <v>1.9832000000000001</v>
      </c>
      <c r="N43" s="293" t="s">
        <v>106</v>
      </c>
      <c r="O43" s="292">
        <v>0</v>
      </c>
      <c r="P43" s="292">
        <v>0</v>
      </c>
      <c r="Q43" s="292">
        <v>0</v>
      </c>
      <c r="R43" s="292">
        <v>0</v>
      </c>
      <c r="S43" s="292">
        <v>0</v>
      </c>
      <c r="T43" s="292">
        <v>0</v>
      </c>
      <c r="U43" s="292">
        <v>0</v>
      </c>
      <c r="V43" s="292">
        <v>0</v>
      </c>
      <c r="W43" s="292">
        <v>0</v>
      </c>
      <c r="X43" s="292">
        <v>0</v>
      </c>
      <c r="Y43" s="292">
        <v>0</v>
      </c>
      <c r="Z43" s="292">
        <v>0</v>
      </c>
      <c r="AB43" s="291" t="s">
        <v>106</v>
      </c>
      <c r="AC43" s="290">
        <f>IF(AR52&gt;0,AR52,0)</f>
        <v>0</v>
      </c>
      <c r="AD43" s="289">
        <f>IF(AS52&gt;0,AS52,0)</f>
        <v>0</v>
      </c>
      <c r="AE43" s="289">
        <f>IF(AT52&gt;0,AT52,0)</f>
        <v>0</v>
      </c>
      <c r="AF43" s="289">
        <f>IF(AU52&gt;0,AU52,0)</f>
        <v>15</v>
      </c>
      <c r="AG43" s="289">
        <f>IF(AV52&gt;0,AV52,0)</f>
        <v>15</v>
      </c>
      <c r="AH43" s="289">
        <f>IF(AW52&gt;0,AW52,0)</f>
        <v>15</v>
      </c>
      <c r="AI43" s="289">
        <f>IF(AX52&gt;0,AX52,0)</f>
        <v>15</v>
      </c>
      <c r="AJ43" s="289">
        <f>IF(AY52&gt;0,AY52,0)</f>
        <v>15</v>
      </c>
      <c r="AK43" s="289">
        <f>IF(AZ52&gt;0,AZ52,0)</f>
        <v>15</v>
      </c>
      <c r="AL43" s="289">
        <f>IF(BA52&gt;0,BA52,0)</f>
        <v>15</v>
      </c>
      <c r="AM43" s="289">
        <f>IF(BB52&gt;0,BB52,0)</f>
        <v>15</v>
      </c>
      <c r="AN43" s="288">
        <f>IF(BC52&gt;0,BC52,0)</f>
        <v>15</v>
      </c>
      <c r="AO43" s="283"/>
      <c r="AP43" s="5"/>
      <c r="AQ43"/>
      <c r="AR43"/>
      <c r="AS43"/>
      <c r="AT43" s="296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263">
        <f>+B43+1</f>
        <v>34</v>
      </c>
      <c r="C44" s="262" t="s">
        <v>21</v>
      </c>
      <c r="D44" s="262" t="s">
        <v>20</v>
      </c>
      <c r="E44" s="261">
        <v>120.5</v>
      </c>
      <c r="F44" s="260">
        <v>3.677</v>
      </c>
      <c r="G44" s="295">
        <v>120.75</v>
      </c>
      <c r="H44" s="295">
        <v>4.1539999999999999</v>
      </c>
      <c r="I44" s="277">
        <v>120.67</v>
      </c>
      <c r="J44" s="294">
        <v>4.001671</v>
      </c>
      <c r="K44" s="250" t="s">
        <v>107</v>
      </c>
      <c r="L44" s="257">
        <f>IF(J44=0,"Waduk Kosong",)</f>
        <v>0</v>
      </c>
      <c r="M44" s="282">
        <v>4.0973059999999997</v>
      </c>
      <c r="N44" s="303" t="s">
        <v>108</v>
      </c>
      <c r="O44" s="302">
        <f>SUM(O22:O37)/15</f>
        <v>685.31133333333332</v>
      </c>
      <c r="P44" s="302">
        <f>SUM(P22:P37)/12</f>
        <v>1120.1016666666665</v>
      </c>
      <c r="Q44" s="302">
        <f>SUM(Q22:Q37)/15</f>
        <v>1239.2573333333335</v>
      </c>
      <c r="R44" s="302">
        <f>SUM(R22:R37)/14</f>
        <v>1386.9964285714286</v>
      </c>
      <c r="S44" s="302">
        <f>SUM(S22:S37)/15</f>
        <v>1350.6426666666666</v>
      </c>
      <c r="T44" s="302">
        <f>SUM(T22:T37)/14</f>
        <v>476.26857142857142</v>
      </c>
      <c r="U44" s="302">
        <f>SUM(U22:U37)/15</f>
        <v>0</v>
      </c>
      <c r="V44" s="302">
        <f>SUM(V22:V37)/15</f>
        <v>0</v>
      </c>
      <c r="W44" s="301">
        <f>(SUM(W22:W36)/15)</f>
        <v>0</v>
      </c>
      <c r="X44" s="301">
        <f>(SUM(X22:X36)/15)</f>
        <v>0</v>
      </c>
      <c r="Y44" s="301">
        <f>(SUM(Y22:Y36)/8)</f>
        <v>0</v>
      </c>
      <c r="Z44" s="301">
        <f>(SUM(Z22:Z36)/8)</f>
        <v>0</v>
      </c>
      <c r="AB44" s="300" t="s">
        <v>108</v>
      </c>
      <c r="AC44" s="299">
        <f>IF(AC45&gt;$BV$62,"tad",AVERAGE(AC22:AC37))</f>
        <v>1223.2024999999999</v>
      </c>
      <c r="AD44" s="298">
        <f>IF(AD45&gt;$BV$62,"tad",AVERAGE(AD22:AD37))</f>
        <v>1590.6953846153845</v>
      </c>
      <c r="AE44" s="298" t="str">
        <f>IF(AE45&gt;$BV$62,"tad",AVERAGE(AE22:AE37))</f>
        <v>tad</v>
      </c>
      <c r="AF44" s="298" t="str">
        <f>IF(AF45&gt;$BV$62,"tad",AVERAGE(AF22:AF37))</f>
        <v>tad</v>
      </c>
      <c r="AG44" s="298" t="str">
        <f>IF(AG45&gt;$BV$62,"tad",AVERAGE(AG22:AG37))</f>
        <v>tad</v>
      </c>
      <c r="AH44" s="298" t="str">
        <f>IF(AH45&gt;$BV$62,"tad",AVERAGE(AH22:AH37))</f>
        <v>tad</v>
      </c>
      <c r="AI44" s="298" t="str">
        <f>IF(AI45&gt;$BV$62,"tad",AVERAGE(AI22:AI37))</f>
        <v>tad</v>
      </c>
      <c r="AJ44" s="298" t="str">
        <f>IF(AJ45&gt;$BV$62,"tad",AVERAGE(AJ22:AJ37))</f>
        <v>tad</v>
      </c>
      <c r="AK44" s="298" t="str">
        <f>IF(AK45&gt;$BV$62,"tad",AVERAGE(AK22:AK37))</f>
        <v>tad</v>
      </c>
      <c r="AL44" s="298" t="str">
        <f>IF(AL45&gt;$BV$62,"tad",AVERAGE(AL22:AL37))</f>
        <v>tad</v>
      </c>
      <c r="AM44" s="298" t="str">
        <f>IF(AM45&gt;$BV$62,"tad",AVERAGE(AM22:AM37))</f>
        <v>tad</v>
      </c>
      <c r="AN44" s="297" t="str">
        <f>IF(AN45&gt;$BV$62,"tad",AVERAGE(AN22:AN37))</f>
        <v>tad</v>
      </c>
      <c r="AO44" s="283"/>
      <c r="AP44" s="5"/>
      <c r="AQ44"/>
      <c r="AR44"/>
      <c r="AS44"/>
      <c r="AT44" s="296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263">
        <f>+B44+1</f>
        <v>35</v>
      </c>
      <c r="C45" s="262" t="s">
        <v>19</v>
      </c>
      <c r="D45" s="262" t="s">
        <v>18</v>
      </c>
      <c r="E45" s="261">
        <v>110.56</v>
      </c>
      <c r="F45" s="260">
        <v>2.75</v>
      </c>
      <c r="G45" s="295">
        <v>110.34</v>
      </c>
      <c r="H45" s="295">
        <v>2.3319999999999999</v>
      </c>
      <c r="I45" s="277">
        <v>110.53</v>
      </c>
      <c r="J45" s="294">
        <v>2.6930803399999999</v>
      </c>
      <c r="K45" s="250" t="s">
        <v>107</v>
      </c>
      <c r="L45" s="257">
        <f>IF(J45=0,"Waduk Kosong",)</f>
        <v>0</v>
      </c>
      <c r="M45" s="282">
        <v>2.7120535600000002</v>
      </c>
      <c r="N45" s="293" t="s">
        <v>106</v>
      </c>
      <c r="O45" s="292">
        <v>0</v>
      </c>
      <c r="P45" s="292">
        <v>0</v>
      </c>
      <c r="Q45" s="292">
        <v>0</v>
      </c>
      <c r="R45" s="292">
        <v>0</v>
      </c>
      <c r="S45" s="292">
        <v>0</v>
      </c>
      <c r="T45" s="292">
        <v>0</v>
      </c>
      <c r="U45" s="292">
        <v>0</v>
      </c>
      <c r="V45" s="292">
        <v>0</v>
      </c>
      <c r="W45" s="292">
        <v>0</v>
      </c>
      <c r="X45" s="292">
        <v>0</v>
      </c>
      <c r="Y45" s="292">
        <v>0</v>
      </c>
      <c r="Z45" s="292">
        <v>0</v>
      </c>
      <c r="AB45" s="291" t="s">
        <v>106</v>
      </c>
      <c r="AC45" s="290">
        <f>IF(AR58&gt;0,AR58,0)</f>
        <v>0</v>
      </c>
      <c r="AD45" s="289">
        <f>IF(AS58&gt;0,AS58,0)</f>
        <v>0</v>
      </c>
      <c r="AE45" s="289">
        <f>IF(AT58&gt;0,AT58,0)</f>
        <v>2</v>
      </c>
      <c r="AF45" s="289">
        <f>IF(AU58&gt;0,AU58,0)</f>
        <v>15</v>
      </c>
      <c r="AG45" s="289">
        <f>IF(AV58&gt;0,AV58,0)</f>
        <v>16</v>
      </c>
      <c r="AH45" s="289">
        <f>IF(AW58&gt;0,AW58,0)</f>
        <v>15</v>
      </c>
      <c r="AI45" s="289">
        <f>IF(AX58&gt;0,AX58,0)</f>
        <v>16</v>
      </c>
      <c r="AJ45" s="289">
        <f>IF(AY58&gt;0,AY58,0)</f>
        <v>16</v>
      </c>
      <c r="AK45" s="289">
        <f>IF(AZ58&gt;0,AZ58,0)</f>
        <v>15</v>
      </c>
      <c r="AL45" s="289">
        <f>IF(BA58&gt;0,BA58,0)</f>
        <v>16</v>
      </c>
      <c r="AM45" s="289">
        <f>IF(BB58&gt;0,BB58,0)</f>
        <v>15</v>
      </c>
      <c r="AN45" s="288">
        <f>IF(BC58&gt;0,BC58,0)</f>
        <v>16</v>
      </c>
      <c r="AO45" s="283"/>
      <c r="AP45" s="5"/>
      <c r="AQ45"/>
      <c r="AR45"/>
      <c r="AS45"/>
      <c r="AT45" s="216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263">
        <v>36</v>
      </c>
      <c r="C46" s="262" t="s">
        <v>17</v>
      </c>
      <c r="D46" s="262" t="s">
        <v>15</v>
      </c>
      <c r="E46" s="261">
        <v>72</v>
      </c>
      <c r="F46" s="260">
        <v>38.036000000000001</v>
      </c>
      <c r="G46" s="261">
        <v>68.3</v>
      </c>
      <c r="H46" s="260">
        <v>29.48</v>
      </c>
      <c r="I46" s="277">
        <v>70.41</v>
      </c>
      <c r="J46" s="276">
        <v>33.758000000000003</v>
      </c>
      <c r="K46" s="250" t="s">
        <v>17</v>
      </c>
      <c r="L46" s="257">
        <f>IF(J46=0,"Waduk Kosong",)</f>
        <v>0</v>
      </c>
      <c r="M46" s="282">
        <v>36.648000000000003</v>
      </c>
      <c r="O46" s="286"/>
      <c r="P46" s="286"/>
      <c r="Q46" s="286"/>
      <c r="R46" s="287"/>
      <c r="S46" s="286"/>
      <c r="T46" s="286"/>
      <c r="U46" s="286"/>
      <c r="V46" s="286"/>
      <c r="W46" s="286"/>
      <c r="X46" s="286"/>
      <c r="Y46" s="286"/>
      <c r="Z46" s="286"/>
      <c r="AB46" s="283"/>
      <c r="AC46" s="284"/>
      <c r="AD46" s="284"/>
      <c r="AE46" s="284"/>
      <c r="AF46" s="285"/>
      <c r="AG46" s="284"/>
      <c r="AH46" s="284"/>
      <c r="AI46" s="284"/>
      <c r="AJ46" s="284"/>
      <c r="AK46" s="284"/>
      <c r="AL46" s="284"/>
      <c r="AM46" s="284"/>
      <c r="AN46" s="284"/>
      <c r="AO46" s="283"/>
      <c r="AP46" s="5"/>
      <c r="AQ46"/>
      <c r="AR46"/>
      <c r="AS46"/>
      <c r="AT46" s="216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263">
        <f>+B46+1</f>
        <v>37</v>
      </c>
      <c r="C47" s="262" t="s">
        <v>16</v>
      </c>
      <c r="D47" s="262" t="s">
        <v>15</v>
      </c>
      <c r="E47" s="261">
        <v>185</v>
      </c>
      <c r="F47" s="260">
        <v>388.72199999999998</v>
      </c>
      <c r="G47" s="277">
        <v>172.5</v>
      </c>
      <c r="H47" s="278">
        <v>266.7</v>
      </c>
      <c r="I47" s="277">
        <v>184.25</v>
      </c>
      <c r="J47" s="276">
        <v>381.00599999999997</v>
      </c>
      <c r="K47" s="250" t="s">
        <v>7</v>
      </c>
      <c r="L47" s="257">
        <f>IF(J47=0,"Waduk Kosong",)</f>
        <v>0</v>
      </c>
      <c r="M47" s="282">
        <v>383.71699999999998</v>
      </c>
      <c r="AB47" s="281" t="s">
        <v>105</v>
      </c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79"/>
      <c r="AP47" s="5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263">
        <v>38</v>
      </c>
      <c r="C48" s="262" t="s">
        <v>14</v>
      </c>
      <c r="D48" s="262" t="s">
        <v>13</v>
      </c>
      <c r="E48" s="261">
        <v>231</v>
      </c>
      <c r="F48" s="260">
        <v>23.24</v>
      </c>
      <c r="G48" s="277">
        <v>228.52</v>
      </c>
      <c r="H48" s="278">
        <v>5.1589999999999998</v>
      </c>
      <c r="I48" s="277">
        <v>229.5</v>
      </c>
      <c r="J48" s="276">
        <v>9.0869999999999997</v>
      </c>
      <c r="K48" s="250" t="s">
        <v>104</v>
      </c>
      <c r="L48" s="257">
        <f>IF(J48=0,"Waduk Kosong",)</f>
        <v>0</v>
      </c>
      <c r="M48" s="275">
        <v>9.6140000000000008</v>
      </c>
      <c r="N48" s="57"/>
      <c r="AB48" s="274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2"/>
      <c r="AP48" s="5"/>
      <c r="AQ48"/>
      <c r="AR48" s="271" t="s">
        <v>103</v>
      </c>
      <c r="AS48" s="271" t="s">
        <v>102</v>
      </c>
      <c r="AT48" s="271" t="s">
        <v>101</v>
      </c>
      <c r="AU48" s="271" t="s">
        <v>100</v>
      </c>
      <c r="AV48" s="271" t="s">
        <v>99</v>
      </c>
      <c r="AW48" s="271" t="s">
        <v>98</v>
      </c>
      <c r="AX48" s="271" t="s">
        <v>97</v>
      </c>
      <c r="AY48" s="271" t="s">
        <v>96</v>
      </c>
      <c r="AZ48" s="271" t="s">
        <v>95</v>
      </c>
      <c r="BA48" s="271" t="s">
        <v>94</v>
      </c>
      <c r="BB48" s="271" t="s">
        <v>93</v>
      </c>
      <c r="BC48" s="271" t="s">
        <v>92</v>
      </c>
      <c r="BD48"/>
      <c r="BE48"/>
    </row>
    <row r="49" spans="2:57" ht="27" customHeight="1" x14ac:dyDescent="0.2">
      <c r="B49" s="270">
        <v>39</v>
      </c>
      <c r="C49" s="269" t="s">
        <v>11</v>
      </c>
      <c r="D49" s="269" t="s">
        <v>10</v>
      </c>
      <c r="E49" s="267">
        <v>149.30000000000001</v>
      </c>
      <c r="F49" s="268">
        <v>17.670000000000002</v>
      </c>
      <c r="G49" s="267">
        <v>148.37</v>
      </c>
      <c r="H49" s="268">
        <v>9.98</v>
      </c>
      <c r="I49" s="267">
        <v>149.53</v>
      </c>
      <c r="J49" s="266">
        <v>11.15</v>
      </c>
      <c r="K49" s="250" t="s">
        <v>9</v>
      </c>
      <c r="L49" s="257">
        <f>IF(J49=0,"Waduk Kosong",)</f>
        <v>0</v>
      </c>
      <c r="M49" s="265">
        <v>11.15</v>
      </c>
      <c r="AB49" s="211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09"/>
      <c r="AP49" s="264">
        <f>MAX(AC7:AN37)</f>
        <v>1651.66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263">
        <f>+B49+1</f>
        <v>40</v>
      </c>
      <c r="C50" s="262" t="s">
        <v>8</v>
      </c>
      <c r="D50" s="262" t="s">
        <v>5</v>
      </c>
      <c r="E50" s="261">
        <v>39</v>
      </c>
      <c r="F50" s="260">
        <v>0.47399999999999998</v>
      </c>
      <c r="G50" s="261">
        <v>38.549999999999997</v>
      </c>
      <c r="H50" s="260">
        <v>0.34</v>
      </c>
      <c r="I50" s="259">
        <v>39.03</v>
      </c>
      <c r="J50" s="258">
        <v>0.47399999999999998</v>
      </c>
      <c r="K50" s="250"/>
      <c r="L50" s="257">
        <f>IF(J50=0,"Waduk Kosong",)</f>
        <v>0</v>
      </c>
      <c r="M50" s="248">
        <v>0.47599999999999998</v>
      </c>
      <c r="AB50" s="211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09"/>
      <c r="AP50" s="5"/>
      <c r="AQ50" s="218" t="s">
        <v>91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256">
        <v>41</v>
      </c>
      <c r="C51" s="255" t="s">
        <v>6</v>
      </c>
      <c r="D51" s="255" t="s">
        <v>5</v>
      </c>
      <c r="E51" s="254">
        <v>70</v>
      </c>
      <c r="F51" s="253">
        <v>0.81699999999999995</v>
      </c>
      <c r="G51" s="254">
        <v>69.900000000000006</v>
      </c>
      <c r="H51" s="253">
        <v>0.8</v>
      </c>
      <c r="I51" s="252">
        <v>70.099999999999994</v>
      </c>
      <c r="J51" s="251">
        <v>0.76600000000000001</v>
      </c>
      <c r="K51" s="250"/>
      <c r="L51" s="249">
        <f>IF(J51=0,"Waduk Kosong",)</f>
        <v>0</v>
      </c>
      <c r="M51" s="248">
        <v>0.755</v>
      </c>
      <c r="AB51" s="211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09"/>
      <c r="AP51" s="5"/>
      <c r="AQ51" s="216" t="s">
        <v>86</v>
      </c>
      <c r="AR51" s="216">
        <f>COUNT(AC7:AC21)</f>
        <v>15</v>
      </c>
      <c r="AS51" s="216">
        <f>COUNT(AD7:AD21)</f>
        <v>15</v>
      </c>
      <c r="AT51" s="216">
        <f>COUNT(AE7:AE21)</f>
        <v>15</v>
      </c>
      <c r="AU51" s="216">
        <f>COUNT(AF7:AF21)</f>
        <v>0</v>
      </c>
      <c r="AV51" s="216">
        <f>COUNT(AG7:AG21)</f>
        <v>0</v>
      </c>
      <c r="AW51" s="216">
        <f>COUNT(AH7:AH21)</f>
        <v>0</v>
      </c>
      <c r="AX51" s="216">
        <f>COUNT(AI7:AI21)</f>
        <v>0</v>
      </c>
      <c r="AY51" s="216">
        <f>COUNT(AJ7:AJ21)</f>
        <v>0</v>
      </c>
      <c r="AZ51" s="216">
        <f>COUNT(AK7:AK21)</f>
        <v>0</v>
      </c>
      <c r="BA51" s="216">
        <f>COUNT(AL7:AL21)</f>
        <v>0</v>
      </c>
      <c r="BB51" s="216">
        <f>COUNT(AM7:AM21)</f>
        <v>0</v>
      </c>
      <c r="BC51" s="216">
        <f>COUNT(AN7:AN21)</f>
        <v>0</v>
      </c>
      <c r="BD51"/>
      <c r="BE51"/>
    </row>
    <row r="52" spans="2:57" ht="27" customHeight="1" thickBot="1" x14ac:dyDescent="0.25">
      <c r="B52" s="247"/>
      <c r="C52" s="246" t="s">
        <v>4</v>
      </c>
      <c r="D52" s="246"/>
      <c r="E52" s="244"/>
      <c r="F52" s="245">
        <f>SUM(F11:F51)</f>
        <v>1806.642478</v>
      </c>
      <c r="G52" s="244"/>
      <c r="H52" s="245">
        <f>SUM(H11:H51)</f>
        <v>1344.147735</v>
      </c>
      <c r="I52" s="244"/>
      <c r="J52" s="243">
        <f>SUM(J11:J51)</f>
        <v>1609.7056884034876</v>
      </c>
      <c r="K52" s="242"/>
      <c r="L52" s="241"/>
      <c r="M52" s="179"/>
      <c r="AB52" s="211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09"/>
      <c r="AP52" s="217">
        <f>COUNT(AC42:AN42)</f>
        <v>3</v>
      </c>
      <c r="AQ52" t="s">
        <v>85</v>
      </c>
      <c r="AR52">
        <f>AR50-AR51</f>
        <v>0</v>
      </c>
      <c r="AS52">
        <f>AS50-AS51</f>
        <v>0</v>
      </c>
      <c r="AT52">
        <f>AT50-AT51</f>
        <v>0</v>
      </c>
      <c r="AU52">
        <f>AU50-AU51</f>
        <v>15</v>
      </c>
      <c r="AV52">
        <f>AV50-AV51</f>
        <v>15</v>
      </c>
      <c r="AW52">
        <f>AW50-AW51</f>
        <v>15</v>
      </c>
      <c r="AX52">
        <f>AX50-AX51</f>
        <v>15</v>
      </c>
      <c r="AY52">
        <f>AY50-AY51</f>
        <v>15</v>
      </c>
      <c r="AZ52">
        <f>AZ50-AZ51</f>
        <v>15</v>
      </c>
      <c r="BA52">
        <f>BA50-BA51</f>
        <v>15</v>
      </c>
      <c r="BB52">
        <f>BB50-BB51</f>
        <v>15</v>
      </c>
      <c r="BC52">
        <f>BC50-BC51</f>
        <v>15</v>
      </c>
      <c r="BD52"/>
      <c r="BE52"/>
    </row>
    <row r="53" spans="2:57" ht="27" customHeight="1" thickBot="1" x14ac:dyDescent="0.25">
      <c r="B53" s="240" t="s">
        <v>1</v>
      </c>
      <c r="C53" s="239" t="s">
        <v>3</v>
      </c>
      <c r="D53" s="239"/>
      <c r="E53" s="235"/>
      <c r="F53" s="238"/>
      <c r="G53" s="237"/>
      <c r="H53" s="236">
        <v>1</v>
      </c>
      <c r="I53" s="235"/>
      <c r="J53" s="234">
        <f>IFERROR(+J52/H52,0)</f>
        <v>1.1975660461187978</v>
      </c>
      <c r="K53" s="233"/>
      <c r="L53" s="232"/>
      <c r="M53" s="179"/>
      <c r="AB53" s="211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09"/>
      <c r="AP53" s="21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30" t="s">
        <v>90</v>
      </c>
      <c r="C54" s="229"/>
      <c r="D54" s="228"/>
      <c r="E54" s="231">
        <f>'[1]RINCI 1'!E18</f>
        <v>1726.8225980000002</v>
      </c>
      <c r="F54" s="226">
        <v>1</v>
      </c>
      <c r="G54" s="226">
        <f>+H52/F52*100%</f>
        <v>0.74400317238638514</v>
      </c>
      <c r="H54" s="226"/>
      <c r="I54" s="225">
        <f>+J52/F52</f>
        <v>0.8909929374546055</v>
      </c>
      <c r="J54" s="225"/>
      <c r="K54" s="224"/>
      <c r="L54" s="224"/>
      <c r="M54" s="179"/>
      <c r="AB54" s="211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09"/>
      <c r="AP54" s="21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30" t="s">
        <v>89</v>
      </c>
      <c r="C55" s="229"/>
      <c r="D55" s="228"/>
      <c r="E55" s="227">
        <f>F52-E54</f>
        <v>79.819879999999785</v>
      </c>
      <c r="F55" s="226"/>
      <c r="G55" s="226"/>
      <c r="H55" s="226"/>
      <c r="I55" s="225"/>
      <c r="J55" s="225"/>
      <c r="K55" s="224"/>
      <c r="L55" s="224"/>
      <c r="M55" s="223"/>
      <c r="AB55" s="211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09"/>
      <c r="AP55" s="21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3"/>
      <c r="C56" s="3"/>
      <c r="D56" s="222"/>
      <c r="E56" s="3"/>
      <c r="F56" s="3"/>
      <c r="G56" s="221"/>
      <c r="H56" s="220"/>
      <c r="I56" s="3"/>
      <c r="J56" s="219"/>
      <c r="K56" s="219"/>
      <c r="L56" s="219"/>
      <c r="M56" s="2"/>
      <c r="AB56" s="211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09"/>
      <c r="AP56" s="217"/>
      <c r="AQ56" s="218" t="s">
        <v>88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107"/>
      <c r="C57" s="104"/>
      <c r="D57" s="104"/>
      <c r="E57" s="104"/>
      <c r="F57" s="105">
        <v>28</v>
      </c>
      <c r="G57" s="106" t="s">
        <v>76</v>
      </c>
      <c r="H57" s="185">
        <v>2021</v>
      </c>
      <c r="I57" s="104"/>
      <c r="J57" s="104"/>
      <c r="K57" s="103"/>
      <c r="L57" s="102"/>
      <c r="M57" s="2"/>
      <c r="Y57" s="1" t="s">
        <v>87</v>
      </c>
      <c r="AB57" s="211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09"/>
      <c r="AP57" s="217">
        <f>COUNT(AC44:AN44)</f>
        <v>2</v>
      </c>
      <c r="AQ57" s="216" t="s">
        <v>86</v>
      </c>
      <c r="AR57" s="216">
        <f>COUNT(AC22:AC37)</f>
        <v>16</v>
      </c>
      <c r="AS57" s="216">
        <f>COUNT(AD22:AD37)</f>
        <v>13</v>
      </c>
      <c r="AT57" s="216">
        <f>COUNT(AE22:AE37)</f>
        <v>14</v>
      </c>
      <c r="AU57" s="216">
        <f>COUNT(AF22:AF37)</f>
        <v>0</v>
      </c>
      <c r="AV57" s="216">
        <f>COUNT(AG22:AG37)</f>
        <v>0</v>
      </c>
      <c r="AW57" s="216">
        <f>COUNT(AH22:AH37)</f>
        <v>0</v>
      </c>
      <c r="AX57" s="216">
        <f>COUNT(AI22:AI37)</f>
        <v>0</v>
      </c>
      <c r="AY57" s="216">
        <f>COUNT(AJ22:AJ37)</f>
        <v>0</v>
      </c>
      <c r="AZ57" s="216">
        <f>COUNT(AK22:AK37)</f>
        <v>0</v>
      </c>
      <c r="BA57" s="216">
        <f>COUNT(AL22:AL37)</f>
        <v>0</v>
      </c>
      <c r="BB57" s="216">
        <f>COUNT(AM22:AM37)</f>
        <v>0</v>
      </c>
      <c r="BC57" s="216">
        <f>COUNT(AN22:AN37)</f>
        <v>0</v>
      </c>
      <c r="BD57"/>
      <c r="BE57"/>
    </row>
    <row r="58" spans="2:57" ht="27" customHeight="1" x14ac:dyDescent="0.2">
      <c r="B58" s="101" t="s">
        <v>75</v>
      </c>
      <c r="C58" s="32" t="s">
        <v>74</v>
      </c>
      <c r="D58" s="32" t="s">
        <v>73</v>
      </c>
      <c r="E58" s="98" t="s">
        <v>72</v>
      </c>
      <c r="F58" s="97"/>
      <c r="G58" s="98" t="s">
        <v>71</v>
      </c>
      <c r="H58" s="97"/>
      <c r="I58" s="98" t="s">
        <v>70</v>
      </c>
      <c r="J58" s="97"/>
      <c r="K58" s="96" t="s">
        <v>69</v>
      </c>
      <c r="L58" s="84"/>
      <c r="M58" s="2"/>
      <c r="AB58" s="211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09"/>
      <c r="AP58" s="5"/>
      <c r="AQ58" t="s">
        <v>85</v>
      </c>
      <c r="AR58">
        <f>AR56-AR57</f>
        <v>0</v>
      </c>
      <c r="AS58">
        <f>AS56-AS57</f>
        <v>0</v>
      </c>
      <c r="AT58">
        <f>AT56-AT57</f>
        <v>2</v>
      </c>
      <c r="AU58">
        <f>AU56-AU57</f>
        <v>15</v>
      </c>
      <c r="AV58">
        <f>AV56-AV57</f>
        <v>16</v>
      </c>
      <c r="AW58">
        <f>AW56-AW57</f>
        <v>15</v>
      </c>
      <c r="AX58">
        <f>AX56-AX57</f>
        <v>16</v>
      </c>
      <c r="AY58">
        <f>AY56-AY57</f>
        <v>16</v>
      </c>
      <c r="AZ58">
        <f>AZ56-AZ57</f>
        <v>15</v>
      </c>
      <c r="BA58">
        <f>BA56-BA57</f>
        <v>16</v>
      </c>
      <c r="BB58">
        <f>BB56-BB57</f>
        <v>15</v>
      </c>
      <c r="BC58">
        <f>BC56-BC57</f>
        <v>16</v>
      </c>
      <c r="BD58"/>
      <c r="BE58"/>
    </row>
    <row r="59" spans="2:57" ht="27" customHeight="1" x14ac:dyDescent="0.2">
      <c r="B59" s="95"/>
      <c r="C59" s="94"/>
      <c r="D59" s="94"/>
      <c r="E59" s="92" t="s">
        <v>68</v>
      </c>
      <c r="F59" s="92" t="s">
        <v>67</v>
      </c>
      <c r="G59" s="93" t="s">
        <v>68</v>
      </c>
      <c r="H59" s="92" t="s">
        <v>67</v>
      </c>
      <c r="I59" s="93" t="s">
        <v>68</v>
      </c>
      <c r="J59" s="92" t="s">
        <v>67</v>
      </c>
      <c r="K59" s="91"/>
      <c r="L59" s="84"/>
      <c r="M59" s="2"/>
      <c r="AB59" s="211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09"/>
      <c r="AP59" s="5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90"/>
      <c r="C60" s="89"/>
      <c r="D60" s="89"/>
      <c r="E60" s="87" t="s">
        <v>66</v>
      </c>
      <c r="F60" s="87" t="s">
        <v>64</v>
      </c>
      <c r="G60" s="88" t="s">
        <v>66</v>
      </c>
      <c r="H60" s="87" t="s">
        <v>64</v>
      </c>
      <c r="I60" s="88" t="s">
        <v>66</v>
      </c>
      <c r="J60" s="87" t="s">
        <v>64</v>
      </c>
      <c r="K60" s="86"/>
      <c r="L60" s="84"/>
      <c r="M60" s="2"/>
      <c r="AB60" s="211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09"/>
      <c r="AP60" s="5"/>
      <c r="AQ60"/>
      <c r="AR60" s="215" t="s">
        <v>84</v>
      </c>
      <c r="AS60" s="214"/>
      <c r="AT60" s="213">
        <f>SUM(AC45:AN45)+SUM(AC43:AN43)</f>
        <v>277</v>
      </c>
      <c r="AU60" s="212" t="s">
        <v>83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39">
        <v>1</v>
      </c>
      <c r="C61" s="38">
        <v>2</v>
      </c>
      <c r="D61" s="38">
        <v>3</v>
      </c>
      <c r="E61" s="38">
        <v>4</v>
      </c>
      <c r="F61" s="38">
        <v>5</v>
      </c>
      <c r="G61" s="38">
        <v>6</v>
      </c>
      <c r="H61" s="38">
        <v>7</v>
      </c>
      <c r="I61" s="38">
        <v>8</v>
      </c>
      <c r="J61" s="38">
        <v>9</v>
      </c>
      <c r="K61" s="85">
        <v>10</v>
      </c>
      <c r="L61" s="84"/>
      <c r="M61" s="179"/>
      <c r="AB61" s="211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09"/>
      <c r="AP61" s="5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56">
        <v>1</v>
      </c>
      <c r="C62" s="55" t="s">
        <v>63</v>
      </c>
      <c r="D62" s="55" t="s">
        <v>61</v>
      </c>
      <c r="E62" s="49">
        <v>55.77</v>
      </c>
      <c r="F62" s="48">
        <v>31.144597999999998</v>
      </c>
      <c r="G62" s="69">
        <v>53.24</v>
      </c>
      <c r="H62" s="69">
        <v>18.036000000000001</v>
      </c>
      <c r="I62" s="69">
        <v>55.9</v>
      </c>
      <c r="J62" s="131">
        <v>32.011358000000001</v>
      </c>
      <c r="K62" s="59" t="str">
        <f>IF(I62&gt;E62,"Limpas","")</f>
        <v>Limpas</v>
      </c>
      <c r="L62" s="139"/>
      <c r="M62" s="179"/>
      <c r="AB62" s="208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6"/>
      <c r="AP62" s="5"/>
      <c r="AQ62"/>
      <c r="AR62" t="s">
        <v>82</v>
      </c>
      <c r="AS62"/>
      <c r="AT62"/>
      <c r="AU62"/>
      <c r="AV62"/>
      <c r="AW62"/>
      <c r="AX62" t="e">
        <f>+#REF!</f>
        <v>#REF!</v>
      </c>
      <c r="AY62" t="s">
        <v>81</v>
      </c>
      <c r="AZ62"/>
      <c r="BA62"/>
      <c r="BB62"/>
      <c r="BC62"/>
      <c r="BD62"/>
      <c r="BE62"/>
    </row>
    <row r="63" spans="2:57" ht="27" customHeight="1" x14ac:dyDescent="0.2">
      <c r="B63" s="51">
        <v>2</v>
      </c>
      <c r="C63" s="50" t="s">
        <v>62</v>
      </c>
      <c r="D63" s="50" t="s">
        <v>61</v>
      </c>
      <c r="E63" s="53">
        <v>339.5</v>
      </c>
      <c r="F63" s="54">
        <v>7.77</v>
      </c>
      <c r="G63" s="61">
        <v>338.77</v>
      </c>
      <c r="H63" s="62">
        <v>7.157</v>
      </c>
      <c r="I63" s="61">
        <v>339.53</v>
      </c>
      <c r="J63" s="159">
        <v>7.7925000000000004</v>
      </c>
      <c r="K63" s="59"/>
      <c r="L63" s="137"/>
      <c r="M63" s="183"/>
      <c r="N63" s="179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5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51">
        <f>+B63+1</f>
        <v>3</v>
      </c>
      <c r="C64" s="50" t="s">
        <v>60</v>
      </c>
      <c r="D64" s="50" t="s">
        <v>59</v>
      </c>
      <c r="E64" s="49">
        <v>77.5</v>
      </c>
      <c r="F64" s="48">
        <v>49.02</v>
      </c>
      <c r="G64" s="61">
        <v>73.650000000000006</v>
      </c>
      <c r="H64" s="62">
        <v>27.367000000000001</v>
      </c>
      <c r="I64" s="61">
        <v>77.56</v>
      </c>
      <c r="J64" s="159">
        <v>49.413656000000003</v>
      </c>
      <c r="K64" s="59" t="str">
        <f>IF(I64&gt;E64,"Limpas","")</f>
        <v>Limpas</v>
      </c>
      <c r="L64" s="137"/>
      <c r="M64" s="156"/>
      <c r="N64" s="179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5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51">
        <f>+B64+1</f>
        <v>4</v>
      </c>
      <c r="C65" s="50" t="s">
        <v>58</v>
      </c>
      <c r="D65" s="50" t="s">
        <v>10</v>
      </c>
      <c r="E65" s="49">
        <v>463.3</v>
      </c>
      <c r="F65" s="48">
        <v>49.9</v>
      </c>
      <c r="G65" s="79">
        <v>462.22</v>
      </c>
      <c r="H65" s="79">
        <v>27.992000000000001</v>
      </c>
      <c r="I65" s="48">
        <v>462.91</v>
      </c>
      <c r="J65" s="159">
        <v>46.212000000000003</v>
      </c>
      <c r="K65" s="59" t="str">
        <f>IF(I65&gt;E65,"Limpas","")</f>
        <v/>
      </c>
      <c r="L65" s="137"/>
      <c r="M65" s="205"/>
      <c r="N65" s="179"/>
      <c r="AB65" s="204" t="s">
        <v>80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5"/>
      <c r="AQ65" s="4">
        <f>DATE(AC3,1,1)</f>
        <v>1</v>
      </c>
      <c r="AR65">
        <f>IF(AC7="tad","tad",AC7)</f>
        <v>916.06</v>
      </c>
      <c r="AS65">
        <f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51">
        <f>+B65+1</f>
        <v>5</v>
      </c>
      <c r="C66" s="50" t="s">
        <v>57</v>
      </c>
      <c r="D66" s="50" t="s">
        <v>55</v>
      </c>
      <c r="E66" s="49">
        <v>207</v>
      </c>
      <c r="F66" s="48">
        <v>9.5030000000000001</v>
      </c>
      <c r="G66" s="61">
        <v>197.74</v>
      </c>
      <c r="H66" s="65">
        <v>2.14</v>
      </c>
      <c r="I66" s="43">
        <v>207.02</v>
      </c>
      <c r="J66" s="131">
        <v>9.5299999999999994</v>
      </c>
      <c r="K66" s="59"/>
      <c r="L66" s="122"/>
      <c r="N66" s="179"/>
      <c r="AB66"/>
      <c r="AC66" t="s">
        <v>79</v>
      </c>
      <c r="AD66"/>
      <c r="AE66"/>
      <c r="AF66"/>
      <c r="AG66"/>
      <c r="AH66"/>
      <c r="AI66"/>
      <c r="AJ66"/>
      <c r="AK66"/>
      <c r="AL66"/>
      <c r="AM66" s="203" t="e">
        <f>+#REF!&amp;"  hari"</f>
        <v>#REF!</v>
      </c>
      <c r="AN66"/>
      <c r="AO66"/>
      <c r="AP66" s="5"/>
      <c r="AQ66" s="4">
        <f>AQ65+1</f>
        <v>2</v>
      </c>
      <c r="AR66">
        <f>IF(AC8="tad","tad",AC8)</f>
        <v>944.96</v>
      </c>
      <c r="AS66">
        <f>IF(COUNT(AQ66:AR66)=2,0,-AP$49/500)</f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51">
        <f>+B66+1</f>
        <v>6</v>
      </c>
      <c r="C67" s="50" t="s">
        <v>56</v>
      </c>
      <c r="D67" s="50" t="s">
        <v>55</v>
      </c>
      <c r="E67" s="49">
        <v>320</v>
      </c>
      <c r="F67" s="48">
        <v>5.1509999999999998</v>
      </c>
      <c r="G67" s="61">
        <v>308.7</v>
      </c>
      <c r="H67" s="65">
        <v>0.84</v>
      </c>
      <c r="I67" s="73">
        <v>320.07</v>
      </c>
      <c r="J67" s="201">
        <v>5.1849999999999996</v>
      </c>
      <c r="K67" s="59" t="str">
        <f>IF(I67&gt;E67,"Limpas","")</f>
        <v>Limpas</v>
      </c>
      <c r="L67" s="122"/>
      <c r="N67" s="179"/>
      <c r="AB67"/>
      <c r="AC67" t="s">
        <v>78</v>
      </c>
      <c r="AD67"/>
      <c r="AE67"/>
      <c r="AF67"/>
      <c r="AG67"/>
      <c r="AH67"/>
      <c r="AI67"/>
      <c r="AJ67"/>
      <c r="AK67"/>
      <c r="AL67"/>
      <c r="AM67"/>
      <c r="AN67"/>
      <c r="AO67"/>
      <c r="AP67" s="5"/>
      <c r="AQ67" s="4">
        <f>AQ66+1</f>
        <v>3</v>
      </c>
      <c r="AR67">
        <f>IF(AC9="tad","tad",AC9)</f>
        <v>954.12</v>
      </c>
      <c r="AS67">
        <f>IF(COUNT(AQ67:AR67)=2,0,-AP$49/500)</f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51">
        <f>+B67+1</f>
        <v>7</v>
      </c>
      <c r="C68" s="50" t="s">
        <v>54</v>
      </c>
      <c r="D68" s="50" t="s">
        <v>44</v>
      </c>
      <c r="E68" s="49">
        <v>90</v>
      </c>
      <c r="F68" s="48">
        <v>689.09100000000001</v>
      </c>
      <c r="G68" s="61">
        <v>78.88</v>
      </c>
      <c r="H68" s="61">
        <v>258.74799999999999</v>
      </c>
      <c r="I68" s="43">
        <v>89.5</v>
      </c>
      <c r="J68" s="159">
        <v>658.48224405244287</v>
      </c>
      <c r="K68" s="59" t="str">
        <f>IF(I68&gt;E68,"Limpas","")</f>
        <v/>
      </c>
      <c r="L68" s="122"/>
      <c r="N68" s="179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5"/>
      <c r="AQ68" s="4">
        <f>AQ67+1</f>
        <v>4</v>
      </c>
      <c r="AR68">
        <f>IF(AC10="tad","tad",AC10)</f>
        <v>954.7</v>
      </c>
      <c r="AS68">
        <f>IF(COUNT(AQ68:AR68)=2,0,-AP$49/500)</f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51">
        <f>+B68+1</f>
        <v>8</v>
      </c>
      <c r="C69" s="50" t="s">
        <v>53</v>
      </c>
      <c r="D69" s="50" t="s">
        <v>51</v>
      </c>
      <c r="E69" s="49">
        <v>120.5</v>
      </c>
      <c r="F69" s="48">
        <v>2.0920000000000001</v>
      </c>
      <c r="G69" s="61">
        <v>115.4</v>
      </c>
      <c r="H69" s="62">
        <v>0.39</v>
      </c>
      <c r="I69" s="74">
        <v>120.1</v>
      </c>
      <c r="J69" s="131">
        <v>1.6120000000000001</v>
      </c>
      <c r="K69" s="59" t="str">
        <f>IF(I69&gt;E69,"Limpas","")</f>
        <v/>
      </c>
      <c r="L69" s="122"/>
      <c r="N69" s="17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5"/>
      <c r="AQ69" s="4">
        <f>AQ68+1</f>
        <v>5</v>
      </c>
      <c r="AR69">
        <f>IF(AC11="tad","tad",AC11)</f>
        <v>946.38</v>
      </c>
      <c r="AS69">
        <f>IF(COUNT(AQ69:AR69)=2,0,-AP$49/500)</f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51">
        <f>+B69+1</f>
        <v>9</v>
      </c>
      <c r="C70" s="50" t="s">
        <v>52</v>
      </c>
      <c r="D70" s="50" t="s">
        <v>51</v>
      </c>
      <c r="E70" s="49">
        <v>120.8</v>
      </c>
      <c r="F70" s="48">
        <v>2.3530000000000002</v>
      </c>
      <c r="G70" s="61">
        <v>115.901</v>
      </c>
      <c r="H70" s="62">
        <v>0.42</v>
      </c>
      <c r="I70" s="43">
        <v>120.18</v>
      </c>
      <c r="J70" s="131">
        <v>1.506</v>
      </c>
      <c r="K70" s="59" t="str">
        <f>IF(I70&gt;E70,"Limpas","")</f>
        <v/>
      </c>
      <c r="L70" s="122"/>
      <c r="N70" s="179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5"/>
      <c r="AQ70" s="4">
        <f>AQ69+1</f>
        <v>6</v>
      </c>
      <c r="AR70">
        <f>IF(AC12="tad","tad",AC12)</f>
        <v>972.06</v>
      </c>
      <c r="AS70">
        <f>IF(COUNT(AQ70:AR70)=2,0,-AP$49/500)</f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51">
        <f>+B70+1</f>
        <v>10</v>
      </c>
      <c r="C71" s="50" t="s">
        <v>50</v>
      </c>
      <c r="D71" s="50" t="s">
        <v>5</v>
      </c>
      <c r="E71" s="49">
        <v>46.5</v>
      </c>
      <c r="F71" s="49">
        <v>4.5999999999999996</v>
      </c>
      <c r="G71" s="61">
        <v>38.450000000000003</v>
      </c>
      <c r="H71" s="61">
        <v>0.41</v>
      </c>
      <c r="I71" s="43">
        <v>43.69</v>
      </c>
      <c r="J71" s="131">
        <v>2.1040000000000001</v>
      </c>
      <c r="K71" s="59" t="str">
        <f>IF(I71&gt;E71,"Limpas","")</f>
        <v/>
      </c>
      <c r="L71" s="202"/>
      <c r="N71" s="179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5"/>
      <c r="AQ71" s="4">
        <f>AQ70+1</f>
        <v>7</v>
      </c>
      <c r="AR71">
        <f>IF(AC13="tad","tad",AC13)</f>
        <v>1010.01</v>
      </c>
      <c r="AS71">
        <f>IF(COUNT(AQ71:AR71)=2,0,-AP$49/500)</f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51">
        <f>+B71+1</f>
        <v>11</v>
      </c>
      <c r="C72" s="50" t="s">
        <v>49</v>
      </c>
      <c r="D72" s="50" t="s">
        <v>5</v>
      </c>
      <c r="E72" s="49">
        <v>51.5</v>
      </c>
      <c r="F72" s="48">
        <v>2.4159999999999999</v>
      </c>
      <c r="G72" s="61">
        <v>47.39</v>
      </c>
      <c r="H72" s="61">
        <v>1.06</v>
      </c>
      <c r="I72" s="71">
        <v>51.44</v>
      </c>
      <c r="J72" s="131">
        <v>2.5430000000000001</v>
      </c>
      <c r="K72" s="59" t="str">
        <f>IF(I72&gt;E72,"Limpas","")</f>
        <v/>
      </c>
      <c r="L72" s="122"/>
      <c r="N72" s="179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5"/>
      <c r="AQ72" s="4">
        <f>AQ71+1</f>
        <v>8</v>
      </c>
      <c r="AR72">
        <f>IF(AC14="tad","tad",AC14)</f>
        <v>1026.33</v>
      </c>
      <c r="AS72">
        <f>IF(COUNT(AQ72:AR72)=2,0,-AP$49/500)</f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51">
        <f>+B72+1</f>
        <v>12</v>
      </c>
      <c r="C73" s="50" t="s">
        <v>48</v>
      </c>
      <c r="D73" s="50" t="s">
        <v>44</v>
      </c>
      <c r="E73" s="49">
        <v>81</v>
      </c>
      <c r="F73" s="48">
        <v>1.093</v>
      </c>
      <c r="G73" s="61">
        <v>76.08</v>
      </c>
      <c r="H73" s="62">
        <v>0.38</v>
      </c>
      <c r="I73" s="43">
        <v>79.91</v>
      </c>
      <c r="J73" s="131">
        <v>0.91900000000000004</v>
      </c>
      <c r="K73" s="59" t="str">
        <f>IF(I73&gt;E73,"Limpas","")</f>
        <v/>
      </c>
      <c r="L73" s="122"/>
      <c r="N73" s="179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5"/>
      <c r="AQ73" s="4">
        <f>AQ72+1</f>
        <v>9</v>
      </c>
      <c r="AR73">
        <f>IF(AC15="tad","tad",AC15)</f>
        <v>1048.8599999999999</v>
      </c>
      <c r="AS73">
        <f>IF(COUNT(AQ73:AR73)=2,0,-AP$49/500)</f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51">
        <f>+B73+1</f>
        <v>13</v>
      </c>
      <c r="C74" s="50" t="s">
        <v>47</v>
      </c>
      <c r="D74" s="50" t="s">
        <v>44</v>
      </c>
      <c r="E74" s="49">
        <v>82.8</v>
      </c>
      <c r="F74" s="48">
        <v>0.42899999999999999</v>
      </c>
      <c r="G74" s="61">
        <v>81.319999999999993</v>
      </c>
      <c r="H74" s="62">
        <v>0.22</v>
      </c>
      <c r="I74" s="43">
        <v>81.61</v>
      </c>
      <c r="J74" s="131">
        <v>6.2E-2</v>
      </c>
      <c r="K74" s="59" t="str">
        <f>IF(I74&gt;E74,"Limpas","")</f>
        <v/>
      </c>
      <c r="L74" s="122"/>
      <c r="N74" s="179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5"/>
      <c r="AQ74" s="4">
        <f>AQ73+1</f>
        <v>10</v>
      </c>
      <c r="AR74">
        <f>IF(AC16="tad","tad",AC16)</f>
        <v>1060.67</v>
      </c>
      <c r="AS74">
        <f>IF(COUNT(AQ74:AR74)=2,0,-AP$49/500)</f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51">
        <f>+B74+1</f>
        <v>14</v>
      </c>
      <c r="C75" s="50" t="s">
        <v>46</v>
      </c>
      <c r="D75" s="50" t="s">
        <v>44</v>
      </c>
      <c r="E75" s="49">
        <v>69.95</v>
      </c>
      <c r="F75" s="48">
        <v>0.25</v>
      </c>
      <c r="G75" s="61">
        <v>68.92</v>
      </c>
      <c r="H75" s="61">
        <v>0.12</v>
      </c>
      <c r="I75" s="73">
        <v>63.78</v>
      </c>
      <c r="J75" s="201">
        <v>0.22700000000000001</v>
      </c>
      <c r="K75" s="59" t="str">
        <f>IF(I75&gt;E75,"Limpas","")</f>
        <v/>
      </c>
      <c r="L75" s="122"/>
      <c r="N75" s="179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5"/>
      <c r="AQ75" s="4">
        <f>AQ74+1</f>
        <v>11</v>
      </c>
      <c r="AR75">
        <f>IF(AC17="tad","tad",AC17)</f>
        <v>1071.3699999999999</v>
      </c>
      <c r="AS75">
        <f>IF(COUNT(AQ75:AR75)=2,0,-AP$49/500)</f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51">
        <f>+B75+1</f>
        <v>15</v>
      </c>
      <c r="C76" s="50" t="s">
        <v>45</v>
      </c>
      <c r="D76" s="50" t="s">
        <v>44</v>
      </c>
      <c r="E76" s="49">
        <v>48.2</v>
      </c>
      <c r="F76" s="48">
        <v>0.38500000000000001</v>
      </c>
      <c r="G76" s="61">
        <v>44.96</v>
      </c>
      <c r="H76" s="62">
        <v>0.03</v>
      </c>
      <c r="I76" s="43">
        <v>46.83</v>
      </c>
      <c r="J76" s="131">
        <v>0.37</v>
      </c>
      <c r="K76" s="59" t="str">
        <f>IF(I76&gt;E76,"Limpas","")</f>
        <v/>
      </c>
      <c r="L76" s="122"/>
      <c r="N76" s="179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5"/>
      <c r="AQ76" s="4">
        <f>AQ75+1</f>
        <v>12</v>
      </c>
      <c r="AR76">
        <f>IF(AC18="tad","tad",AC18)</f>
        <v>1082.5</v>
      </c>
      <c r="AS76">
        <f>IF(COUNT(AQ76:AR76)=2,0,-AP$49/500)</f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51">
        <f>+B76+1</f>
        <v>16</v>
      </c>
      <c r="C77" s="50" t="s">
        <v>43</v>
      </c>
      <c r="D77" s="50" t="s">
        <v>35</v>
      </c>
      <c r="E77" s="49">
        <v>136</v>
      </c>
      <c r="F77" s="48">
        <v>440</v>
      </c>
      <c r="G77" s="61">
        <v>127.3</v>
      </c>
      <c r="H77" s="61">
        <v>64.974000000000004</v>
      </c>
      <c r="I77" s="61">
        <v>135.31</v>
      </c>
      <c r="J77" s="116">
        <v>328.88070966999999</v>
      </c>
      <c r="K77" s="59" t="str">
        <f>IF(I77&gt;E77,"Limpas","")</f>
        <v/>
      </c>
      <c r="L77" s="122"/>
      <c r="M77" s="156"/>
      <c r="N77" s="179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5"/>
      <c r="AQ77" s="4">
        <f>AQ76+1</f>
        <v>13</v>
      </c>
      <c r="AR77">
        <f>IF(AC19="tad","tad",AC19)</f>
        <v>1101.98</v>
      </c>
      <c r="AS77">
        <f>IF(COUNT(AQ77:AR77)=2,0,-AP$49/500)</f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51">
        <f>+B77+1</f>
        <v>17</v>
      </c>
      <c r="C78" s="50" t="s">
        <v>42</v>
      </c>
      <c r="D78" s="50" t="s">
        <v>35</v>
      </c>
      <c r="E78" s="49">
        <v>113.5</v>
      </c>
      <c r="F78" s="48">
        <v>3.7519999999999998</v>
      </c>
      <c r="G78" s="61">
        <v>104.42</v>
      </c>
      <c r="H78" s="61">
        <v>0.54500000000000004</v>
      </c>
      <c r="I78" s="65">
        <v>113.13</v>
      </c>
      <c r="J78" s="116">
        <v>0.43823701999999998</v>
      </c>
      <c r="K78" s="59">
        <v>480.10199999999998</v>
      </c>
      <c r="L78" s="122"/>
      <c r="M78" s="156"/>
      <c r="N78" s="179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5"/>
      <c r="AQ78" s="4">
        <f>AQ77+1</f>
        <v>14</v>
      </c>
      <c r="AR78">
        <f>IF(AC20="tad","tad",AC20)</f>
        <v>1151.29</v>
      </c>
      <c r="AS78">
        <f>IF(COUNT(AQ78:AR78)=2,0,-AP$49/500)</f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51">
        <f>+B78+1</f>
        <v>18</v>
      </c>
      <c r="C79" s="50" t="s">
        <v>41</v>
      </c>
      <c r="D79" s="50" t="s">
        <v>35</v>
      </c>
      <c r="E79" s="49">
        <v>225.4</v>
      </c>
      <c r="F79" s="49">
        <v>1.2</v>
      </c>
      <c r="G79" s="61">
        <v>223.12</v>
      </c>
      <c r="H79" s="61">
        <v>7.0999999999999994E-2</v>
      </c>
      <c r="I79" s="61">
        <v>203.3</v>
      </c>
      <c r="J79" s="116">
        <v>0.28713</v>
      </c>
      <c r="K79" s="59" t="str">
        <f>IF(I79&gt;E79,"Limpas","")</f>
        <v/>
      </c>
      <c r="L79" s="122"/>
      <c r="M79" s="1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5"/>
      <c r="AQ79" s="4">
        <f>AQ78+1</f>
        <v>15</v>
      </c>
      <c r="AR79">
        <f>IF(AC21="tad","tad",AC21)</f>
        <v>1165.22</v>
      </c>
      <c r="AS79">
        <f>IF(COUNT(AQ79:AR79)=2,0,-AP$49/500)</f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51">
        <f>+B79+1</f>
        <v>19</v>
      </c>
      <c r="C80" s="50" t="s">
        <v>40</v>
      </c>
      <c r="D80" s="50" t="s">
        <v>35</v>
      </c>
      <c r="E80" s="49">
        <v>224</v>
      </c>
      <c r="F80" s="48">
        <v>0.6</v>
      </c>
      <c r="G80" s="61">
        <v>215.98</v>
      </c>
      <c r="H80" s="61">
        <v>0.105</v>
      </c>
      <c r="I80" s="65">
        <v>223.65</v>
      </c>
      <c r="J80" s="126">
        <v>0.56499999999999995</v>
      </c>
      <c r="K80" s="59" t="str">
        <f>IF(I80&gt;E80,"Limpas","")</f>
        <v/>
      </c>
      <c r="L80" s="125"/>
      <c r="M80" s="179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5"/>
      <c r="AQ80" s="4">
        <f>AQ79+1</f>
        <v>16</v>
      </c>
      <c r="AR80">
        <f>IF(AC22="tad","tad",AC22)</f>
        <v>1165.9100000000001</v>
      </c>
      <c r="AS80">
        <f>IF(COUNT(AQ80:AR80)=2,0,-AP$49/500)</f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51">
        <f>+B80+1</f>
        <v>20</v>
      </c>
      <c r="C81" s="50" t="s">
        <v>39</v>
      </c>
      <c r="D81" s="50" t="s">
        <v>35</v>
      </c>
      <c r="E81" s="49">
        <v>196</v>
      </c>
      <c r="F81" s="48">
        <v>1.5820000000000001</v>
      </c>
      <c r="G81" s="61">
        <v>189.04</v>
      </c>
      <c r="H81" s="61">
        <v>0.41899999999999998</v>
      </c>
      <c r="I81" s="65">
        <v>195.38</v>
      </c>
      <c r="J81" s="116">
        <v>0.38034879999999999</v>
      </c>
      <c r="K81" s="59" t="str">
        <f>IF(I81&gt;E81,"Limpas","")</f>
        <v/>
      </c>
      <c r="L81" s="122"/>
      <c r="M81" s="179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5"/>
      <c r="AQ81" s="4">
        <f>AQ80+1</f>
        <v>17</v>
      </c>
      <c r="AR81">
        <f>IF(AC23="tad","tad",AC23)</f>
        <v>1169.5</v>
      </c>
      <c r="AS81">
        <f>IF(COUNT(AQ81:AR81)=2,0,-AP$49/500)</f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51">
        <f>+B81+1</f>
        <v>21</v>
      </c>
      <c r="C82" s="50" t="s">
        <v>38</v>
      </c>
      <c r="D82" s="50" t="s">
        <v>35</v>
      </c>
      <c r="E82" s="49">
        <v>174</v>
      </c>
      <c r="F82" s="48">
        <v>0.47899999999999998</v>
      </c>
      <c r="G82" s="61">
        <v>172.38</v>
      </c>
      <c r="H82" s="61">
        <v>7.3999999999999996E-2</v>
      </c>
      <c r="I82" s="65">
        <v>170.55</v>
      </c>
      <c r="J82" s="116">
        <v>0.16131799999999999</v>
      </c>
      <c r="K82" s="59">
        <v>226.68</v>
      </c>
      <c r="L82" s="122"/>
      <c r="M82" s="179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5"/>
      <c r="AQ82" s="4">
        <f>AQ81+1</f>
        <v>18</v>
      </c>
      <c r="AR82">
        <f>IF(AC24="tad","tad",AC24)</f>
        <v>1176.1500000000001</v>
      </c>
      <c r="AS82">
        <f>IF(COUNT(AQ82:AR82)=2,0,-AP$49/500)</f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56">
        <f>+B82+1</f>
        <v>22</v>
      </c>
      <c r="C83" s="55" t="s">
        <v>37</v>
      </c>
      <c r="D83" s="55" t="s">
        <v>35</v>
      </c>
      <c r="E83" s="53">
        <v>229.1</v>
      </c>
      <c r="F83" s="54">
        <v>0.79200000000000004</v>
      </c>
      <c r="G83" s="69">
        <v>222.84</v>
      </c>
      <c r="H83" s="69">
        <v>0.28000000000000003</v>
      </c>
      <c r="I83" s="68">
        <v>227.08</v>
      </c>
      <c r="J83" s="127">
        <v>0.62937600000000005</v>
      </c>
      <c r="K83" s="59">
        <v>26.036999999999999</v>
      </c>
      <c r="L83" s="125"/>
      <c r="M83" s="179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5"/>
      <c r="AQ83" s="4">
        <f>AQ82+1</f>
        <v>19</v>
      </c>
      <c r="AR83">
        <f>IF(AC25="tad","tad",AC25)</f>
        <v>1181.05</v>
      </c>
      <c r="AS83">
        <f>IF(COUNT(AQ83:AR83)=2,0,-AP$49/500)</f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51">
        <f>+B83+1</f>
        <v>23</v>
      </c>
      <c r="C84" s="50" t="s">
        <v>36</v>
      </c>
      <c r="D84" s="50" t="s">
        <v>35</v>
      </c>
      <c r="E84" s="49">
        <v>249</v>
      </c>
      <c r="F84" s="48">
        <v>2.1240000000000001</v>
      </c>
      <c r="G84" s="61">
        <v>239.52</v>
      </c>
      <c r="H84" s="61">
        <v>0.187</v>
      </c>
      <c r="I84" s="65">
        <v>248.7</v>
      </c>
      <c r="J84" s="126">
        <v>2.0219184000000001</v>
      </c>
      <c r="K84" s="59">
        <v>235.744</v>
      </c>
      <c r="L84" s="125"/>
      <c r="M84" s="179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5"/>
      <c r="AQ84" s="4">
        <f>AQ83+1</f>
        <v>20</v>
      </c>
      <c r="AR84">
        <f>IF(AC26="tad","tad",AC26)</f>
        <v>1183.95</v>
      </c>
      <c r="AS84">
        <f>IF(COUNT(AQ84:AR84)=2,0,-AP$49/500)</f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51">
        <f>+B84+1</f>
        <v>24</v>
      </c>
      <c r="C85" s="50" t="s">
        <v>34</v>
      </c>
      <c r="D85" s="50" t="s">
        <v>32</v>
      </c>
      <c r="E85" s="49">
        <v>164.75</v>
      </c>
      <c r="F85" s="49">
        <v>5</v>
      </c>
      <c r="G85" s="61">
        <v>154.43</v>
      </c>
      <c r="H85" s="61">
        <v>0.503</v>
      </c>
      <c r="I85" s="61">
        <v>143.79</v>
      </c>
      <c r="J85" s="126">
        <v>0.37760928999999999</v>
      </c>
      <c r="K85" s="59" t="str">
        <f>IF(I85&gt;E85,"Limpas","")</f>
        <v/>
      </c>
      <c r="L85" s="125"/>
      <c r="M85" s="179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5"/>
      <c r="AQ85" s="4">
        <f>AQ84+1</f>
        <v>21</v>
      </c>
      <c r="AR85">
        <f>IF(AC27="tad","tad",AC27)</f>
        <v>1190.05</v>
      </c>
      <c r="AS85">
        <f>IF(COUNT(AQ85:AR85)=2,0,-AP$49/500)</f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51">
        <f>+B85+1</f>
        <v>25</v>
      </c>
      <c r="C86" s="50" t="s">
        <v>33</v>
      </c>
      <c r="D86" s="50" t="s">
        <v>32</v>
      </c>
      <c r="E86" s="49">
        <v>179.1</v>
      </c>
      <c r="F86" s="48">
        <v>4.2</v>
      </c>
      <c r="G86" s="65">
        <v>166.32</v>
      </c>
      <c r="H86" s="65">
        <v>0.39800000000000002</v>
      </c>
      <c r="I86" s="61">
        <v>204.61</v>
      </c>
      <c r="J86" s="116">
        <v>3.0816675299999998</v>
      </c>
      <c r="K86" s="59">
        <v>500</v>
      </c>
      <c r="L86" s="122"/>
      <c r="M86" s="179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5"/>
      <c r="AQ86" s="4">
        <f>AQ85+1</f>
        <v>22</v>
      </c>
      <c r="AR86">
        <f>IF(AC28="tad","tad",AC28)</f>
        <v>1193.96</v>
      </c>
      <c r="AS86">
        <f>IF(COUNT(AQ86:AR86)=2,0,-AP$49/500)</f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51">
        <f>+B86+1</f>
        <v>26</v>
      </c>
      <c r="C87" s="50" t="s">
        <v>31</v>
      </c>
      <c r="D87" s="50" t="s">
        <v>25</v>
      </c>
      <c r="E87" s="49">
        <v>325.56</v>
      </c>
      <c r="F87" s="48">
        <v>0.70099999999999996</v>
      </c>
      <c r="G87" s="65">
        <v>315.85000000000002</v>
      </c>
      <c r="H87" s="65">
        <v>0.114</v>
      </c>
      <c r="I87" s="65">
        <v>325.5</v>
      </c>
      <c r="J87" s="126">
        <v>0.69574786</v>
      </c>
      <c r="K87" s="59" t="str">
        <f>IF(I87&gt;E87,"Limpas","")</f>
        <v/>
      </c>
      <c r="L87" s="125"/>
      <c r="M87" s="179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5"/>
      <c r="AQ87" s="4">
        <f>AQ86+1</f>
        <v>23</v>
      </c>
      <c r="AR87">
        <f>IF(AC29="tad","tad",AC29)</f>
        <v>1195.96</v>
      </c>
      <c r="AS87">
        <f>IF(COUNT(AQ87:AR87)=2,0,-AP$49/500)</f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51">
        <f>+B87+1</f>
        <v>27</v>
      </c>
      <c r="C88" s="50" t="s">
        <v>30</v>
      </c>
      <c r="D88" s="50" t="s">
        <v>25</v>
      </c>
      <c r="E88" s="49">
        <v>129.19999999999999</v>
      </c>
      <c r="F88" s="48">
        <v>0.5</v>
      </c>
      <c r="G88" s="61">
        <v>123.6</v>
      </c>
      <c r="H88" s="61">
        <v>2.9000000000000001E-2</v>
      </c>
      <c r="I88" s="65">
        <v>129.19999999999999</v>
      </c>
      <c r="J88" s="116">
        <v>0.5</v>
      </c>
      <c r="K88" s="59">
        <v>275.45699999999999</v>
      </c>
      <c r="L88" s="122"/>
      <c r="M88" s="179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5"/>
      <c r="AQ88" s="4">
        <f>AQ87+1</f>
        <v>24</v>
      </c>
      <c r="AR88">
        <f>IF(AC30="tad","tad",AC30)</f>
        <v>1211.69</v>
      </c>
      <c r="AS88">
        <f>IF(COUNT(AQ88:AR88)=2,0,-AP$49/500)</f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51">
        <f>+B88+1</f>
        <v>28</v>
      </c>
      <c r="C89" s="50" t="s">
        <v>29</v>
      </c>
      <c r="D89" s="50" t="s">
        <v>25</v>
      </c>
      <c r="E89" s="49">
        <v>282.77999999999997</v>
      </c>
      <c r="F89" s="48">
        <v>0.51300000000000001</v>
      </c>
      <c r="G89" s="61">
        <v>277.87</v>
      </c>
      <c r="H89" s="61">
        <v>7.3999999999999996E-2</v>
      </c>
      <c r="I89" s="61">
        <v>272.77999999999997</v>
      </c>
      <c r="J89" s="116">
        <v>0.51354</v>
      </c>
      <c r="K89" s="59">
        <v>85.683999999999997</v>
      </c>
      <c r="L89" s="122"/>
      <c r="M89" s="17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5"/>
      <c r="AQ89" s="4">
        <f>AQ88+1</f>
        <v>25</v>
      </c>
      <c r="AR89">
        <f>IF(AC31="tad","tad",AC31)</f>
        <v>1212.44</v>
      </c>
      <c r="AS89">
        <f>IF(COUNT(AQ89:AR89)=2,0,-AP$49/500)</f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51">
        <f>+B89+1</f>
        <v>29</v>
      </c>
      <c r="C90" s="50" t="s">
        <v>28</v>
      </c>
      <c r="D90" s="50" t="s">
        <v>25</v>
      </c>
      <c r="E90" s="49">
        <v>99</v>
      </c>
      <c r="F90" s="48">
        <v>2.6110000000000002</v>
      </c>
      <c r="G90" s="61">
        <v>91.8</v>
      </c>
      <c r="H90" s="61">
        <v>91.5</v>
      </c>
      <c r="I90" s="65">
        <v>98.98</v>
      </c>
      <c r="J90" s="126">
        <v>0.99473111800000003</v>
      </c>
      <c r="K90" s="59" t="str">
        <f>IF(I90&gt;E90,"Limpas","")</f>
        <v/>
      </c>
      <c r="L90" s="125"/>
      <c r="M90" s="179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5"/>
      <c r="AQ90" s="4">
        <f>AQ89+1</f>
        <v>26</v>
      </c>
      <c r="AR90">
        <f>IF(AC32="tad","tad",AC32)</f>
        <v>1226.6099999999999</v>
      </c>
      <c r="AS90">
        <f>IF(COUNT(AQ90:AR90)=2,0,-AP$49/500)</f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51">
        <f>+B90+1</f>
        <v>30</v>
      </c>
      <c r="C91" s="50" t="s">
        <v>27</v>
      </c>
      <c r="D91" s="50" t="s">
        <v>25</v>
      </c>
      <c r="E91" s="49">
        <v>189.7</v>
      </c>
      <c r="F91" s="49">
        <v>7.9000000000000001E-2</v>
      </c>
      <c r="G91" s="61">
        <v>188.25</v>
      </c>
      <c r="H91" s="61">
        <v>3.2000000000000001E-2</v>
      </c>
      <c r="I91" s="65">
        <v>189.65</v>
      </c>
      <c r="J91" s="126">
        <v>7.8839999999999993E-2</v>
      </c>
      <c r="K91" s="59" t="str">
        <f>IF(I91&gt;E91,"Limpas","")</f>
        <v/>
      </c>
      <c r="L91" s="125"/>
      <c r="M91" s="179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5"/>
      <c r="AQ91" s="4">
        <f>AQ90+1</f>
        <v>27</v>
      </c>
      <c r="AR91">
        <f>IF(AC33="tad","tad",AC33)</f>
        <v>1248.92</v>
      </c>
      <c r="AS91">
        <f>IF(COUNT(AQ91:AR91)=2,0,-AP$49/500)</f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51">
        <f>+B91+1</f>
        <v>31</v>
      </c>
      <c r="C92" s="50" t="s">
        <v>26</v>
      </c>
      <c r="D92" s="50" t="s">
        <v>25</v>
      </c>
      <c r="E92" s="49">
        <v>171.19</v>
      </c>
      <c r="F92" s="48">
        <v>9.6879999999999994E-2</v>
      </c>
      <c r="G92" s="61">
        <v>169.34</v>
      </c>
      <c r="H92" s="62">
        <v>5.1999999999999998E-2</v>
      </c>
      <c r="I92" s="65">
        <v>171.12</v>
      </c>
      <c r="J92" s="126">
        <v>9.5185000000000006E-2</v>
      </c>
      <c r="K92" s="59">
        <v>8.4770000000000003</v>
      </c>
      <c r="L92" s="125"/>
      <c r="M92" s="179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5"/>
      <c r="AQ92" s="4">
        <f>AQ91+1</f>
        <v>28</v>
      </c>
      <c r="AR92">
        <f>IF(AC34="tad","tad",AC34)</f>
        <v>1271.97</v>
      </c>
      <c r="AS92">
        <f>IF(COUNT(AQ92:AR92)=2,0,-AP$49/500)</f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51">
        <f>+B92+1</f>
        <v>32</v>
      </c>
      <c r="C93" s="50" t="s">
        <v>24</v>
      </c>
      <c r="D93" s="50" t="s">
        <v>22</v>
      </c>
      <c r="E93" s="49">
        <v>142.6</v>
      </c>
      <c r="F93" s="48">
        <v>9.157</v>
      </c>
      <c r="G93" s="61">
        <v>139.43</v>
      </c>
      <c r="H93" s="61">
        <v>1.7649999999999999</v>
      </c>
      <c r="I93" s="61">
        <v>140.6</v>
      </c>
      <c r="J93" s="121">
        <v>10.05400021</v>
      </c>
      <c r="K93" s="59" t="str">
        <f>IF(I93&gt;E93,"Limpas","")</f>
        <v/>
      </c>
      <c r="L93" s="119"/>
      <c r="M93" s="179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5"/>
      <c r="AQ93" s="4">
        <f>AQ92+1</f>
        <v>29</v>
      </c>
      <c r="AR93">
        <f>IF(AC35="tad","tad",AC35)</f>
        <v>1300.03</v>
      </c>
      <c r="AS93">
        <f>IF(COUNT(AQ93:AR93)=2,0,-AP$49/500)</f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51">
        <f>+B93+1</f>
        <v>33</v>
      </c>
      <c r="C94" s="50" t="s">
        <v>23</v>
      </c>
      <c r="D94" s="50" t="s">
        <v>22</v>
      </c>
      <c r="E94" s="49">
        <v>239.5</v>
      </c>
      <c r="F94" s="48">
        <v>2.6720000000000002</v>
      </c>
      <c r="G94" s="61">
        <v>234.45</v>
      </c>
      <c r="H94" s="62">
        <v>0.44600000000000001</v>
      </c>
      <c r="I94" s="61">
        <v>238.47</v>
      </c>
      <c r="J94" s="121">
        <v>2.1232000000000002</v>
      </c>
      <c r="K94" s="59" t="str">
        <f>IF(I94&gt;E94,"Limpas","")</f>
        <v/>
      </c>
      <c r="L94" s="119"/>
      <c r="M94" s="179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5"/>
      <c r="AQ94" s="4">
        <f>AQ93+1</f>
        <v>30</v>
      </c>
      <c r="AR94">
        <f>IF(AC36="tad","tad",AC36)</f>
        <v>1324.28</v>
      </c>
      <c r="AS94">
        <f>IF(COUNT(AQ94:AR94)=2,0,-AP$49/500)</f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51">
        <f>+B94+1</f>
        <v>34</v>
      </c>
      <c r="C95" s="50" t="s">
        <v>21</v>
      </c>
      <c r="D95" s="50" t="s">
        <v>20</v>
      </c>
      <c r="E95" s="49">
        <v>120.5</v>
      </c>
      <c r="F95" s="48">
        <v>3.677</v>
      </c>
      <c r="G95" s="61">
        <v>118.55</v>
      </c>
      <c r="H95" s="61">
        <v>0.59499999999999997</v>
      </c>
      <c r="I95" s="61">
        <v>120.68</v>
      </c>
      <c r="J95" s="116">
        <v>4.0207579999999998</v>
      </c>
      <c r="K95" s="59" t="str">
        <f>IF(I95&gt;E95,"Limpas","")</f>
        <v>Limpas</v>
      </c>
      <c r="L95" s="122"/>
      <c r="M95" s="179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5"/>
      <c r="AQ95" s="4">
        <f>AQ94+1</f>
        <v>31</v>
      </c>
      <c r="AR95">
        <f>IF(AC37="tad","tad",AC37)</f>
        <v>1318.77</v>
      </c>
      <c r="AS95">
        <f>IF(COUNT(AQ95:AR95)=2,0,-AP$49/500)</f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51">
        <f>+B95+1</f>
        <v>35</v>
      </c>
      <c r="C96" s="50" t="s">
        <v>19</v>
      </c>
      <c r="D96" s="50" t="s">
        <v>18</v>
      </c>
      <c r="E96" s="49">
        <v>110.56</v>
      </c>
      <c r="F96" s="48">
        <v>2.75</v>
      </c>
      <c r="G96" s="61">
        <v>108.65</v>
      </c>
      <c r="H96" s="61">
        <v>0.78700000000000003</v>
      </c>
      <c r="I96" s="61">
        <v>110.54</v>
      </c>
      <c r="J96" s="116">
        <v>2.7120535600000002</v>
      </c>
      <c r="K96" s="59"/>
      <c r="L96" s="122"/>
      <c r="M96" s="179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5"/>
      <c r="AQ96" s="4">
        <f>AQ95+1</f>
        <v>32</v>
      </c>
      <c r="AR96">
        <f>IF(AD7="tad","tad",AD7)</f>
        <v>1335.21</v>
      </c>
      <c r="AS96">
        <f>IF(COUNT(AQ96:AR96)=2,0,-AP$49/500)</f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51">
        <f>+B96+1</f>
        <v>36</v>
      </c>
      <c r="C97" s="50" t="s">
        <v>17</v>
      </c>
      <c r="D97" s="50" t="s">
        <v>15</v>
      </c>
      <c r="E97" s="49">
        <v>72</v>
      </c>
      <c r="F97" s="48">
        <v>38.036000000000001</v>
      </c>
      <c r="G97" s="61">
        <v>67.599999999999994</v>
      </c>
      <c r="H97" s="62">
        <v>27.579000000000001</v>
      </c>
      <c r="I97" s="61">
        <v>70.56</v>
      </c>
      <c r="J97" s="121">
        <v>34.478000000000002</v>
      </c>
      <c r="K97" s="59" t="str">
        <f>IF(I97&gt;E97,"Limpas","")</f>
        <v/>
      </c>
      <c r="L97" s="119"/>
      <c r="M97" s="179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5"/>
      <c r="AQ97" s="4">
        <f>AQ96+1</f>
        <v>33</v>
      </c>
      <c r="AR97">
        <f>IF(AD8="tad","tad",AD8)</f>
        <v>1353.74</v>
      </c>
      <c r="AS97">
        <f>IF(COUNT(AQ97:AR97)=2,0,-AP$49/500)</f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51">
        <f>+B97+1</f>
        <v>37</v>
      </c>
      <c r="C98" s="50" t="s">
        <v>16</v>
      </c>
      <c r="D98" s="50" t="s">
        <v>15</v>
      </c>
      <c r="E98" s="49">
        <v>185</v>
      </c>
      <c r="F98" s="48">
        <v>388.72199999999998</v>
      </c>
      <c r="G98" s="61">
        <v>175</v>
      </c>
      <c r="H98" s="62">
        <v>290.05700000000002</v>
      </c>
      <c r="I98" s="178">
        <v>184.3</v>
      </c>
      <c r="J98" s="177">
        <v>381.52699999999999</v>
      </c>
      <c r="K98" s="59" t="str">
        <f>IF(I98&gt;E98,"Limpas","")</f>
        <v/>
      </c>
      <c r="L98" s="150"/>
      <c r="M98" s="179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5"/>
      <c r="AQ98" s="4">
        <f>AQ97+1</f>
        <v>34</v>
      </c>
      <c r="AR98">
        <f>IF(AD9="tad","tad",AD9)</f>
        <v>1378.08</v>
      </c>
      <c r="AS98">
        <f>IF(COUNT(AQ98:AR98)=2,0,-AP$49/500)</f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51">
        <v>38</v>
      </c>
      <c r="C99" s="50" t="s">
        <v>14</v>
      </c>
      <c r="D99" s="50" t="s">
        <v>13</v>
      </c>
      <c r="E99" s="49">
        <v>231</v>
      </c>
      <c r="F99" s="48">
        <v>30.48</v>
      </c>
      <c r="G99" s="61">
        <v>229.96</v>
      </c>
      <c r="H99" s="62">
        <v>13.87</v>
      </c>
      <c r="I99" s="61">
        <v>229.33</v>
      </c>
      <c r="J99" s="159">
        <v>8.2469999999999999</v>
      </c>
      <c r="K99" s="59" t="str">
        <f>IF(I99&gt;E99,"Limpas","")</f>
        <v/>
      </c>
      <c r="L99" s="119"/>
      <c r="M99" s="5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5"/>
      <c r="AQ99" s="4">
        <f>AQ98+1</f>
        <v>35</v>
      </c>
      <c r="AR99">
        <f>IF(AD10="tad","tad",AD10)</f>
        <v>1398.88</v>
      </c>
      <c r="AS99">
        <f>IF(COUNT(AQ99:AR99)=2,0,-AP$49/500)</f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56">
        <v>39</v>
      </c>
      <c r="C100" s="55" t="s">
        <v>11</v>
      </c>
      <c r="D100" s="55" t="s">
        <v>10</v>
      </c>
      <c r="E100" s="53">
        <v>149.30000000000001</v>
      </c>
      <c r="F100" s="54">
        <v>17.670000000000002</v>
      </c>
      <c r="G100" s="53">
        <v>147.74</v>
      </c>
      <c r="H100" s="54">
        <v>9.36</v>
      </c>
      <c r="I100" s="53">
        <v>149.56</v>
      </c>
      <c r="J100" s="52">
        <v>11.19</v>
      </c>
      <c r="K100" s="41" t="s">
        <v>9</v>
      </c>
      <c r="L100" s="113"/>
      <c r="M100" s="179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5"/>
      <c r="AQ100" s="4">
        <f>AQ99+1</f>
        <v>36</v>
      </c>
      <c r="AR100">
        <f>IF(AD11="tad","tad",AD11)</f>
        <v>1392.12</v>
      </c>
      <c r="AS100">
        <f>IF(COUNT(AQ100:AR100)=2,0,-AP$49/500)</f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51">
        <f>+B100+1</f>
        <v>40</v>
      </c>
      <c r="C101" s="50" t="s">
        <v>8</v>
      </c>
      <c r="D101" s="50" t="s">
        <v>5</v>
      </c>
      <c r="E101" s="49">
        <v>39</v>
      </c>
      <c r="F101" s="48">
        <v>0.47399999999999998</v>
      </c>
      <c r="G101" s="49">
        <v>39</v>
      </c>
      <c r="H101" s="48">
        <v>0.47</v>
      </c>
      <c r="I101" s="117">
        <v>38.909999999999997</v>
      </c>
      <c r="J101" s="121">
        <v>0.46100000000000002</v>
      </c>
      <c r="K101" s="41" t="s">
        <v>7</v>
      </c>
      <c r="L101" s="119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5"/>
      <c r="AQ101" s="4">
        <f>AQ100+1</f>
        <v>37</v>
      </c>
      <c r="AR101">
        <f>IF(AD12="tad","tad",AD12)</f>
        <v>1423.4</v>
      </c>
      <c r="AS101">
        <f>IF(COUNT(AQ101:AR101)=2,0,-AP$49/500)</f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47">
        <v>41</v>
      </c>
      <c r="C102" s="46" t="s">
        <v>6</v>
      </c>
      <c r="D102" s="46" t="s">
        <v>5</v>
      </c>
      <c r="E102" s="45">
        <v>70</v>
      </c>
      <c r="F102" s="44">
        <v>0.81699999999999995</v>
      </c>
      <c r="G102" s="45">
        <v>70</v>
      </c>
      <c r="H102" s="44">
        <v>0.82</v>
      </c>
      <c r="I102" s="43">
        <v>70.099999999999994</v>
      </c>
      <c r="J102" s="121">
        <v>0.76600000000000001</v>
      </c>
      <c r="K102" s="115"/>
      <c r="L102" s="119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5"/>
      <c r="AQ102" s="4">
        <f>AQ101+1</f>
        <v>38</v>
      </c>
      <c r="AR102">
        <f>IF(AD13="tad","tad",AD13)</f>
        <v>1422.15</v>
      </c>
      <c r="AS102">
        <f>IF(COUNT(AQ102:AR102)=2,0,-AP$49/500)</f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39"/>
      <c r="C103" s="38" t="s">
        <v>4</v>
      </c>
      <c r="D103" s="38"/>
      <c r="E103" s="36"/>
      <c r="F103" s="37">
        <f>SUM(F62:F102)</f>
        <v>1813.882478</v>
      </c>
      <c r="G103" s="36"/>
      <c r="H103" s="37">
        <f>SUM(H65:H102)</f>
        <v>797.85600000000011</v>
      </c>
      <c r="I103" s="36"/>
      <c r="J103" s="35">
        <f>SUM(J62:J102)</f>
        <v>1613.2501285104427</v>
      </c>
      <c r="K103" s="34"/>
      <c r="M103" s="179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5"/>
      <c r="AQ103" s="4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3" t="s">
        <v>1</v>
      </c>
      <c r="C104" s="32" t="s">
        <v>3</v>
      </c>
      <c r="D104" s="32"/>
      <c r="E104" s="28"/>
      <c r="F104" s="31"/>
      <c r="G104" s="30"/>
      <c r="H104" s="29">
        <v>1</v>
      </c>
      <c r="I104" s="28"/>
      <c r="J104" s="27">
        <f>IFERROR(+J103/H103,0)</f>
        <v>2.0219815712490004</v>
      </c>
      <c r="K104" s="26"/>
      <c r="L104" s="19"/>
      <c r="M104" s="179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5"/>
      <c r="AQ104" s="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8"/>
      <c r="C105" s="17" t="s">
        <v>2</v>
      </c>
      <c r="D105" s="16"/>
      <c r="E105" s="111">
        <v>1736.79</v>
      </c>
      <c r="F105" s="23">
        <v>1</v>
      </c>
      <c r="G105" s="24" t="s">
        <v>1</v>
      </c>
      <c r="H105" s="23">
        <f>+H103/F103*100%</f>
        <v>0.43986091143000727</v>
      </c>
      <c r="I105" s="22"/>
      <c r="J105" s="21">
        <f>+J103/F103</f>
        <v>0.88939065682426344</v>
      </c>
      <c r="K105" s="20"/>
      <c r="L105" s="19"/>
      <c r="M105" s="179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5"/>
      <c r="AQ105" s="4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8"/>
      <c r="C106" s="17" t="s">
        <v>0</v>
      </c>
      <c r="D106" s="16"/>
      <c r="E106" s="15">
        <f>F103-E105</f>
        <v>77.092478000000028</v>
      </c>
      <c r="F106" s="109"/>
      <c r="G106" s="110"/>
      <c r="H106" s="109"/>
      <c r="I106" s="8"/>
      <c r="J106" s="109"/>
      <c r="K106" s="108"/>
      <c r="L106" s="10"/>
      <c r="M106" s="179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5"/>
      <c r="AQ106" s="4">
        <f>AQ102+1</f>
        <v>39</v>
      </c>
      <c r="AR106">
        <f>IF(AD14="tad","tad",AD14)</f>
        <v>1445.56</v>
      </c>
      <c r="AS106">
        <f>IF(COUNT(AQ106:AR106)=2,0,-AP$49/500)</f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107"/>
      <c r="C107" s="104"/>
      <c r="D107" s="104"/>
      <c r="E107" s="104"/>
      <c r="F107" s="105">
        <v>27</v>
      </c>
      <c r="G107" s="106" t="s">
        <v>76</v>
      </c>
      <c r="H107" s="185">
        <v>2021</v>
      </c>
      <c r="I107" s="104"/>
      <c r="J107" s="104"/>
      <c r="K107" s="103"/>
      <c r="L107" s="102"/>
      <c r="M107" s="20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5"/>
      <c r="AQ107" s="4">
        <f>AQ106+1</f>
        <v>40</v>
      </c>
      <c r="AR107">
        <f>IF(AD15="tad","tad",AD15)</f>
        <v>1457.24</v>
      </c>
      <c r="AS107">
        <f>IF(COUNT(AQ107:AR107)=2,0,-AP$49/500)</f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101" t="s">
        <v>75</v>
      </c>
      <c r="C108" s="32" t="s">
        <v>74</v>
      </c>
      <c r="D108" s="32" t="s">
        <v>73</v>
      </c>
      <c r="E108" s="98" t="s">
        <v>72</v>
      </c>
      <c r="F108" s="97"/>
      <c r="G108" s="98" t="s">
        <v>71</v>
      </c>
      <c r="H108" s="97"/>
      <c r="I108" s="98" t="s">
        <v>70</v>
      </c>
      <c r="J108" s="97"/>
      <c r="K108" s="96" t="s">
        <v>69</v>
      </c>
      <c r="L108" s="84"/>
      <c r="M108" s="1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5"/>
      <c r="AQ108" s="4">
        <f>AQ107+1</f>
        <v>41</v>
      </c>
      <c r="AR108">
        <f>IF(AD16="tad","tad",AD16)</f>
        <v>1471.5</v>
      </c>
      <c r="AS108">
        <f>IF(COUNT(AQ108:AR108)=2,0,-AP$49/500)</f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95"/>
      <c r="C109" s="94"/>
      <c r="D109" s="94"/>
      <c r="E109" s="92" t="s">
        <v>68</v>
      </c>
      <c r="F109" s="92" t="s">
        <v>67</v>
      </c>
      <c r="G109" s="93" t="s">
        <v>68</v>
      </c>
      <c r="H109" s="92" t="s">
        <v>67</v>
      </c>
      <c r="I109" s="93" t="s">
        <v>68</v>
      </c>
      <c r="J109" s="92" t="s">
        <v>67</v>
      </c>
      <c r="K109" s="91"/>
      <c r="L109" s="84"/>
      <c r="M109" s="2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5"/>
      <c r="AQ109" s="4">
        <f>AQ108+1</f>
        <v>42</v>
      </c>
      <c r="AR109">
        <f>IF(AD17="tad","tad",AD17)</f>
        <v>1472.22</v>
      </c>
      <c r="AS109">
        <f>IF(COUNT(AQ109:AR109)=2,0,-AP$49/500)</f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90"/>
      <c r="C110" s="89"/>
      <c r="D110" s="89"/>
      <c r="E110" s="87" t="s">
        <v>66</v>
      </c>
      <c r="F110" s="87" t="s">
        <v>64</v>
      </c>
      <c r="G110" s="88" t="s">
        <v>66</v>
      </c>
      <c r="H110" s="87" t="s">
        <v>64</v>
      </c>
      <c r="I110" s="88" t="s">
        <v>66</v>
      </c>
      <c r="J110" s="87" t="s">
        <v>64</v>
      </c>
      <c r="K110" s="86"/>
      <c r="L110" s="84"/>
      <c r="M110" s="2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5"/>
      <c r="AQ110" s="4">
        <f>AQ109+1</f>
        <v>43</v>
      </c>
      <c r="AR110">
        <f>IF(AD18="tad","tad",AD18)</f>
        <v>1484.77</v>
      </c>
      <c r="AS110">
        <f>IF(COUNT(AQ110:AR110)=2,0,-AP$49/500)</f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39">
        <v>1</v>
      </c>
      <c r="C111" s="38">
        <v>2</v>
      </c>
      <c r="D111" s="38">
        <v>3</v>
      </c>
      <c r="E111" s="38">
        <v>4</v>
      </c>
      <c r="F111" s="38">
        <v>5</v>
      </c>
      <c r="G111" s="38">
        <v>6</v>
      </c>
      <c r="H111" s="38">
        <v>7</v>
      </c>
      <c r="I111" s="38">
        <v>8</v>
      </c>
      <c r="J111" s="38">
        <v>9</v>
      </c>
      <c r="K111" s="85">
        <v>10</v>
      </c>
      <c r="L111" s="84"/>
      <c r="M111" s="2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5"/>
      <c r="AQ111" s="4">
        <f>AQ110+1</f>
        <v>44</v>
      </c>
      <c r="AR111">
        <f>IF(AD19="tad","tad",AD19)</f>
        <v>1474.24</v>
      </c>
      <c r="AS111">
        <f>IF(COUNT(AQ111:AR111)=2,0,-AP$49/500)</f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56">
        <v>1</v>
      </c>
      <c r="C112" s="55" t="s">
        <v>63</v>
      </c>
      <c r="D112" s="55" t="s">
        <v>61</v>
      </c>
      <c r="E112" s="49">
        <v>55.77</v>
      </c>
      <c r="F112" s="48">
        <v>31.144597999999998</v>
      </c>
      <c r="G112" s="69">
        <v>53.24</v>
      </c>
      <c r="H112" s="69">
        <v>18.036000000000001</v>
      </c>
      <c r="I112" s="69">
        <v>55.95</v>
      </c>
      <c r="J112" s="131">
        <v>32.444738000000001</v>
      </c>
      <c r="K112" s="59" t="str">
        <f>IF(I112&gt;E112,"Limpas","")</f>
        <v>Limpas</v>
      </c>
      <c r="L112" s="58"/>
      <c r="M112" s="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5"/>
      <c r="AQ112" s="4">
        <f>AQ111+1</f>
        <v>45</v>
      </c>
      <c r="AR112">
        <f>IF(AD20="tad","tad",AD20)</f>
        <v>1512.16</v>
      </c>
      <c r="AS112">
        <f>IF(COUNT(AQ112:AR112)=2,0,-AP$49/500)</f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51">
        <f>+B112+1</f>
        <v>2</v>
      </c>
      <c r="C113" s="50" t="s">
        <v>62</v>
      </c>
      <c r="D113" s="50" t="s">
        <v>61</v>
      </c>
      <c r="E113" s="53">
        <v>339.5</v>
      </c>
      <c r="F113" s="54">
        <v>7.77</v>
      </c>
      <c r="G113" s="61">
        <v>338.77</v>
      </c>
      <c r="H113" s="62">
        <v>7.157</v>
      </c>
      <c r="I113" s="61">
        <v>339.53</v>
      </c>
      <c r="J113" s="159">
        <v>7.7925000000000004</v>
      </c>
      <c r="K113" s="59" t="str">
        <f>IF(I113&gt;E113,"Limpas","")</f>
        <v>Limpas</v>
      </c>
      <c r="L113" s="80"/>
      <c r="M113" s="2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5"/>
      <c r="AQ113" s="4">
        <f>AQ112+1</f>
        <v>46</v>
      </c>
      <c r="AR113">
        <f>IF(AD21="tad","tad",AD21)</f>
        <v>1510.87</v>
      </c>
      <c r="AS113">
        <f>IF(COUNT(AQ113:AR113)=2,0,-AP$49/500)</f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51">
        <f>+B113+1</f>
        <v>3</v>
      </c>
      <c r="C114" s="50" t="s">
        <v>60</v>
      </c>
      <c r="D114" s="50" t="s">
        <v>59</v>
      </c>
      <c r="E114" s="49">
        <v>77.5</v>
      </c>
      <c r="F114" s="48">
        <v>49.02</v>
      </c>
      <c r="G114" s="61">
        <v>73.650000000000006</v>
      </c>
      <c r="H114" s="62">
        <v>27.367000000000001</v>
      </c>
      <c r="I114" s="61">
        <v>77.61</v>
      </c>
      <c r="J114" s="159">
        <v>49.742994000000003</v>
      </c>
      <c r="K114" s="59"/>
      <c r="L114" s="80"/>
      <c r="M114" s="198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5"/>
      <c r="AQ114" s="4">
        <f>AQ113+1</f>
        <v>47</v>
      </c>
      <c r="AR114">
        <f>IF(AD22="tad","tad",AD22)</f>
        <v>1532.14</v>
      </c>
      <c r="AS114">
        <f>IF(COUNT(AQ114:AR114)=2,0,-AP$49/500)</f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51">
        <f>+B114+1</f>
        <v>4</v>
      </c>
      <c r="C115" s="50" t="s">
        <v>58</v>
      </c>
      <c r="D115" s="50" t="s">
        <v>10</v>
      </c>
      <c r="E115" s="49">
        <v>463.3</v>
      </c>
      <c r="F115" s="48">
        <v>49.9</v>
      </c>
      <c r="G115" s="79">
        <v>462.22</v>
      </c>
      <c r="H115" s="79">
        <v>27.992000000000001</v>
      </c>
      <c r="I115" s="48">
        <v>462.93</v>
      </c>
      <c r="J115" s="159">
        <v>46.651000000000003</v>
      </c>
      <c r="K115" s="59" t="str">
        <f>IF(I115&gt;E115,"Limpas","")</f>
        <v/>
      </c>
      <c r="L115" s="197"/>
      <c r="M115" s="2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5"/>
      <c r="AQ115" s="4">
        <f>AQ114+1</f>
        <v>48</v>
      </c>
      <c r="AR115">
        <f>IF(AD23="tad","tad",AD23)</f>
        <v>1550.88</v>
      </c>
      <c r="AS115">
        <f>IF(COUNT(AQ115:AR115)=2,0,-AP$49/500)</f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51">
        <v>5</v>
      </c>
      <c r="C116" s="50" t="s">
        <v>57</v>
      </c>
      <c r="D116" s="50" t="s">
        <v>55</v>
      </c>
      <c r="E116" s="49">
        <v>207</v>
      </c>
      <c r="F116" s="48">
        <v>9.5030000000000001</v>
      </c>
      <c r="G116" s="61">
        <v>195.32</v>
      </c>
      <c r="H116" s="65">
        <v>1.218</v>
      </c>
      <c r="I116" s="43">
        <v>207.02</v>
      </c>
      <c r="J116" s="116">
        <v>9.5299999999999994</v>
      </c>
      <c r="K116" s="59" t="str">
        <f>IF(I116&gt;E116,"Limpas","")</f>
        <v>Limpas</v>
      </c>
      <c r="L116" s="193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5"/>
      <c r="AQ116" s="4">
        <f>AQ115+1</f>
        <v>49</v>
      </c>
      <c r="AR116">
        <f>IF(AD24="tad","tad",AD24)</f>
        <v>1572.11</v>
      </c>
      <c r="AS116">
        <f>IF(COUNT(AQ116:AR116)=2,0,-AP$49/500)</f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51">
        <v>6</v>
      </c>
      <c r="C117" s="50" t="s">
        <v>56</v>
      </c>
      <c r="D117" s="50" t="s">
        <v>55</v>
      </c>
      <c r="E117" s="49">
        <v>320</v>
      </c>
      <c r="F117" s="48">
        <v>5.1509999999999998</v>
      </c>
      <c r="G117" s="61">
        <v>306.97000000000003</v>
      </c>
      <c r="H117" s="65">
        <v>0.65700000000000003</v>
      </c>
      <c r="I117" s="43">
        <v>320.08999999999997</v>
      </c>
      <c r="J117" s="116">
        <v>5.1950000000000003</v>
      </c>
      <c r="K117" s="59" t="str">
        <f>IF(I117&gt;E117,"Limpas","")</f>
        <v>Limpas</v>
      </c>
      <c r="L117" s="19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5"/>
      <c r="AQ117" s="4">
        <f>AQ116+1</f>
        <v>50</v>
      </c>
      <c r="AR117">
        <f>IF(AD25="tad","tad",AD25)</f>
        <v>1592.58</v>
      </c>
      <c r="AS117">
        <f>IF(COUNT(AQ117:AR117)=2,0,-AP$49/500)</f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51">
        <f>+B117+1</f>
        <v>7</v>
      </c>
      <c r="C118" s="50" t="s">
        <v>54</v>
      </c>
      <c r="D118" s="50" t="s">
        <v>44</v>
      </c>
      <c r="E118" s="49">
        <v>90</v>
      </c>
      <c r="F118" s="48">
        <v>689.09100000000001</v>
      </c>
      <c r="G118" s="61">
        <v>79.7</v>
      </c>
      <c r="H118" s="61">
        <v>281.37</v>
      </c>
      <c r="I118" s="43">
        <v>89.52</v>
      </c>
      <c r="J118" s="116">
        <v>659.45865908318979</v>
      </c>
      <c r="K118" s="59" t="str">
        <f>IF(I118&gt;E118,"Limpas","")</f>
        <v/>
      </c>
      <c r="L118" s="193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5"/>
      <c r="AQ118" s="4">
        <f>AQ117+1</f>
        <v>51</v>
      </c>
      <c r="AR118">
        <f>IF(AD26="tad","tad",AD26)</f>
        <v>1603.77</v>
      </c>
      <c r="AS118">
        <f>IF(COUNT(AQ118:AR118)=2,0,-AP$49/500)</f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51">
        <f>+B118+1</f>
        <v>8</v>
      </c>
      <c r="C119" s="50" t="s">
        <v>53</v>
      </c>
      <c r="D119" s="50" t="s">
        <v>51</v>
      </c>
      <c r="E119" s="49">
        <v>120.5</v>
      </c>
      <c r="F119" s="48">
        <v>2.0920000000000001</v>
      </c>
      <c r="G119" s="61">
        <v>114.9</v>
      </c>
      <c r="H119" s="62">
        <v>0.22800000000000001</v>
      </c>
      <c r="I119" s="74">
        <v>120.15</v>
      </c>
      <c r="J119" s="116">
        <v>1.6339999999999999</v>
      </c>
      <c r="K119" s="59" t="str">
        <f>IF(I119&gt;E119,"Limpas","")</f>
        <v/>
      </c>
      <c r="L119" s="195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5"/>
      <c r="AQ119" s="4">
        <f>AQ118+1</f>
        <v>52</v>
      </c>
      <c r="AR119">
        <f>IF(AD27="tad","tad",AD27)</f>
        <v>1595.6</v>
      </c>
      <c r="AS119">
        <f>IF(COUNT(AQ119:AR119)=2,0,-AP$49/500)</f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51">
        <f>+B119+1</f>
        <v>9</v>
      </c>
      <c r="C120" s="50" t="s">
        <v>52</v>
      </c>
      <c r="D120" s="50" t="s">
        <v>51</v>
      </c>
      <c r="E120" s="49">
        <v>120.8</v>
      </c>
      <c r="F120" s="48">
        <v>2.3530000000000002</v>
      </c>
      <c r="G120" s="61">
        <v>113.61</v>
      </c>
      <c r="H120" s="62">
        <v>0.35699999999999998</v>
      </c>
      <c r="I120" s="43">
        <v>120.42</v>
      </c>
      <c r="J120" s="116">
        <v>1.6180000000000001</v>
      </c>
      <c r="K120" s="59" t="str">
        <f>IF(I120&gt;E120,"Limpas","")</f>
        <v/>
      </c>
      <c r="L120" s="193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5"/>
      <c r="AQ120" s="4">
        <f>AQ119+1</f>
        <v>53</v>
      </c>
      <c r="AR120">
        <f>IF(AD28="tad","tad",AD28)</f>
        <v>1592.39</v>
      </c>
      <c r="AS120">
        <f>IF(COUNT(AQ120:AR120)=2,0,-AP$49/500)</f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51">
        <f>+B120+1</f>
        <v>10</v>
      </c>
      <c r="C121" s="50" t="s">
        <v>50</v>
      </c>
      <c r="D121" s="50" t="s">
        <v>5</v>
      </c>
      <c r="E121" s="49">
        <v>46.5</v>
      </c>
      <c r="F121" s="49">
        <v>4.5999999999999996</v>
      </c>
      <c r="G121" s="61">
        <v>43.1</v>
      </c>
      <c r="H121" s="61">
        <v>2.1640000000000001</v>
      </c>
      <c r="I121" s="43">
        <v>43.69</v>
      </c>
      <c r="J121" s="194">
        <v>2.1040000000000001</v>
      </c>
      <c r="K121" s="59" t="str">
        <f>IF(I121&gt;E121,"Limpas","")</f>
        <v/>
      </c>
      <c r="L121" s="193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5"/>
      <c r="AQ121" s="4">
        <f>AQ120+1</f>
        <v>54</v>
      </c>
      <c r="AR121">
        <f>IF(AD29="tad","tad",AD29)</f>
        <v>1593.42</v>
      </c>
      <c r="AS121">
        <f>IF(COUNT(AQ121:AR121)=2,0,-AP$49/500)</f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51">
        <f>+B121+1</f>
        <v>11</v>
      </c>
      <c r="C122" s="50" t="s">
        <v>49</v>
      </c>
      <c r="D122" s="50" t="s">
        <v>5</v>
      </c>
      <c r="E122" s="49">
        <v>51.5</v>
      </c>
      <c r="F122" s="48">
        <v>2.4159999999999999</v>
      </c>
      <c r="G122" s="61">
        <v>46.86</v>
      </c>
      <c r="H122" s="61">
        <v>0.90600000000000003</v>
      </c>
      <c r="I122" s="71">
        <v>51.44</v>
      </c>
      <c r="J122" s="116">
        <v>2.5430000000000001</v>
      </c>
      <c r="K122" s="59" t="str">
        <f>IF(I122&gt;E122,"Limpas","")</f>
        <v/>
      </c>
      <c r="L122" s="193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5"/>
      <c r="AQ122" s="4">
        <f>AQ121+1</f>
        <v>55</v>
      </c>
      <c r="AR122">
        <f>IF(AD30="tad","tad",AD30)</f>
        <v>1595.62</v>
      </c>
      <c r="AS122">
        <f>IF(COUNT(AQ122:AR122)=2,0,-AP$49/500)</f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51">
        <f>+B122+1</f>
        <v>12</v>
      </c>
      <c r="C123" s="50" t="s">
        <v>48</v>
      </c>
      <c r="D123" s="50" t="s">
        <v>44</v>
      </c>
      <c r="E123" s="49">
        <v>81</v>
      </c>
      <c r="F123" s="48">
        <v>1.093</v>
      </c>
      <c r="G123" s="61">
        <v>73.94</v>
      </c>
      <c r="H123" s="62">
        <v>0.18</v>
      </c>
      <c r="I123" s="43">
        <v>78.900000000000006</v>
      </c>
      <c r="J123" s="116">
        <v>0.90100000000000002</v>
      </c>
      <c r="K123" s="59" t="str">
        <f>IF(I123&gt;E123,"Limpas","")</f>
        <v/>
      </c>
      <c r="L123" s="19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5"/>
      <c r="AQ123" s="4">
        <f>AQ122+1</f>
        <v>56</v>
      </c>
      <c r="AR123">
        <f>IF(AD31="tad","tad",AD31)</f>
        <v>1610.43</v>
      </c>
      <c r="AS123">
        <f>IF(COUNT(AQ123:AR123)=2,0,-AP$49/500)</f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51">
        <f>+B123+1</f>
        <v>13</v>
      </c>
      <c r="C124" s="50" t="s">
        <v>47</v>
      </c>
      <c r="D124" s="50" t="s">
        <v>44</v>
      </c>
      <c r="E124" s="49">
        <v>82.8</v>
      </c>
      <c r="F124" s="48">
        <v>0.42899999999999999</v>
      </c>
      <c r="G124" s="61">
        <v>80.02</v>
      </c>
      <c r="H124" s="62">
        <v>8.4000000000000005E-2</v>
      </c>
      <c r="I124" s="43">
        <v>81.58</v>
      </c>
      <c r="J124" s="116">
        <v>6.0999999999999999E-2</v>
      </c>
      <c r="K124" s="59" t="str">
        <f>IF(I124&gt;E124,"Limpas","")</f>
        <v/>
      </c>
      <c r="L124" s="193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5"/>
      <c r="AQ124" s="4">
        <f>AQ123+1</f>
        <v>57</v>
      </c>
      <c r="AR124">
        <f>IF(AD32="tad","tad",AD32)</f>
        <v>1606.19</v>
      </c>
      <c r="AS124">
        <f>IF(COUNT(AQ124:AR124)=2,0,-AP$49/500)</f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51">
        <f>+B124+1</f>
        <v>14</v>
      </c>
      <c r="C125" s="50" t="s">
        <v>46</v>
      </c>
      <c r="D125" s="50" t="s">
        <v>44</v>
      </c>
      <c r="E125" s="49">
        <v>69.95</v>
      </c>
      <c r="F125" s="48">
        <v>0.25</v>
      </c>
      <c r="G125" s="61">
        <v>67.95</v>
      </c>
      <c r="H125" s="61">
        <v>4.9000000000000002E-2</v>
      </c>
      <c r="I125" s="43">
        <v>63.76</v>
      </c>
      <c r="J125" s="116">
        <v>0.224</v>
      </c>
      <c r="K125" s="59" t="str">
        <f>IF(I125&gt;E125,"Limpas","")</f>
        <v/>
      </c>
      <c r="L125" s="193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5"/>
      <c r="AQ125" s="4">
        <f>AQ124+1</f>
        <v>58</v>
      </c>
      <c r="AR125">
        <f>IF(AD33="tad","tad",AD33)</f>
        <v>1614.75</v>
      </c>
      <c r="AS125">
        <f>IF(COUNT(AQ125:AR125)=2,0,-AP$49/500)</f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51">
        <f>+B125+1</f>
        <v>15</v>
      </c>
      <c r="C126" s="50" t="s">
        <v>45</v>
      </c>
      <c r="D126" s="50" t="s">
        <v>44</v>
      </c>
      <c r="E126" s="49">
        <v>48.2</v>
      </c>
      <c r="F126" s="48">
        <v>0.38500000000000001</v>
      </c>
      <c r="G126" s="61">
        <v>44.16</v>
      </c>
      <c r="H126" s="62">
        <v>8.9999999999999993E-3</v>
      </c>
      <c r="I126" s="43">
        <v>47.02</v>
      </c>
      <c r="J126" s="116">
        <v>0.39700000000000002</v>
      </c>
      <c r="K126" s="59" t="str">
        <f>IF(I126&gt;E126,"Limpas","")</f>
        <v/>
      </c>
      <c r="L126" s="193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5"/>
      <c r="AQ126" s="4">
        <f>AQ125+1</f>
        <v>59</v>
      </c>
      <c r="AR126">
        <f>IF(AD34="tad","tad",AD34)</f>
        <v>1619.16</v>
      </c>
      <c r="AS126">
        <f>IF(COUNT(AQ126:AR126)=2,0,-AP$49/500)</f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51">
        <f>+B126+1</f>
        <v>16</v>
      </c>
      <c r="C127" s="50" t="s">
        <v>43</v>
      </c>
      <c r="D127" s="50" t="s">
        <v>35</v>
      </c>
      <c r="E127" s="49">
        <v>136</v>
      </c>
      <c r="F127" s="48">
        <v>440</v>
      </c>
      <c r="G127" s="61">
        <v>127.3</v>
      </c>
      <c r="H127" s="61">
        <v>64.974000000000004</v>
      </c>
      <c r="I127" s="61">
        <v>135.26</v>
      </c>
      <c r="J127" s="116">
        <v>326.316494267</v>
      </c>
      <c r="K127" s="59" t="str">
        <f>IF(I127&gt;E127,"Limpas","")</f>
        <v/>
      </c>
      <c r="L127" s="189"/>
      <c r="M127" s="2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5"/>
      <c r="AQ127" s="4">
        <f>AQ126+2</f>
        <v>61</v>
      </c>
      <c r="AR127">
        <f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51">
        <f>+B127+1</f>
        <v>17</v>
      </c>
      <c r="C128" s="50" t="s">
        <v>42</v>
      </c>
      <c r="D128" s="50" t="s">
        <v>35</v>
      </c>
      <c r="E128" s="49">
        <v>113.5</v>
      </c>
      <c r="F128" s="48">
        <v>3.7519999999999998</v>
      </c>
      <c r="G128" s="61">
        <v>104.42</v>
      </c>
      <c r="H128" s="61">
        <v>0.54500000000000004</v>
      </c>
      <c r="I128" s="65">
        <v>116.22</v>
      </c>
      <c r="J128" s="116">
        <v>0.44251719</v>
      </c>
      <c r="K128" s="59">
        <v>480.10199999999998</v>
      </c>
      <c r="L128" s="189"/>
      <c r="M128" s="2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5"/>
      <c r="AQ128" s="4">
        <f>AQ127+1</f>
        <v>62</v>
      </c>
      <c r="AR128">
        <f>IF(AE8="tad","tad",AE8)</f>
        <v>1613.55</v>
      </c>
      <c r="AS128">
        <f>IF(COUNT(AQ128:AR128)=2,0,-AP$49/500)</f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51">
        <f>+B128+1</f>
        <v>18</v>
      </c>
      <c r="C129" s="50" t="s">
        <v>41</v>
      </c>
      <c r="D129" s="50" t="s">
        <v>35</v>
      </c>
      <c r="E129" s="49">
        <v>225.4</v>
      </c>
      <c r="F129" s="49">
        <v>1.2</v>
      </c>
      <c r="G129" s="61">
        <v>223.12</v>
      </c>
      <c r="H129" s="61">
        <v>7.0999999999999994E-2</v>
      </c>
      <c r="I129" s="61">
        <v>203.4</v>
      </c>
      <c r="J129" s="116">
        <v>0.29848999999999998</v>
      </c>
      <c r="K129" s="59" t="str">
        <f>IF(I129&gt;E129,"Limpas","")</f>
        <v/>
      </c>
      <c r="L129" s="189"/>
      <c r="M129" s="2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5"/>
      <c r="AQ129" s="4">
        <f>AQ128+1</f>
        <v>63</v>
      </c>
      <c r="AR129">
        <f>IF(AE9="tad","tad",AE9)</f>
        <v>1603.28</v>
      </c>
      <c r="AS129">
        <f>IF(COUNT(AQ129:AR129)=2,0,-AP$49/500)</f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51">
        <f>+B129+1</f>
        <v>19</v>
      </c>
      <c r="C130" s="50" t="s">
        <v>40</v>
      </c>
      <c r="D130" s="50" t="s">
        <v>35</v>
      </c>
      <c r="E130" s="49">
        <v>224</v>
      </c>
      <c r="F130" s="48">
        <v>0.6</v>
      </c>
      <c r="G130" s="61">
        <v>215.98</v>
      </c>
      <c r="H130" s="61">
        <v>0.105</v>
      </c>
      <c r="I130" s="65">
        <v>223.73</v>
      </c>
      <c r="J130" s="126">
        <v>0.57299999999999995</v>
      </c>
      <c r="K130" s="59" t="str">
        <f>IF(I130&gt;E130,"Limpas","")</f>
        <v/>
      </c>
      <c r="L130" s="190"/>
      <c r="M130" s="2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5"/>
      <c r="AQ130" s="4">
        <f>AQ129+1</f>
        <v>64</v>
      </c>
      <c r="AR130">
        <f>IF(AE10="tad","tad",AE10)</f>
        <v>1611.73</v>
      </c>
      <c r="AS130">
        <f>IF(COUNT(AQ130:AR130)=2,0,-AP$49/500)</f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51">
        <f>+B130+1</f>
        <v>20</v>
      </c>
      <c r="C131" s="50" t="s">
        <v>39</v>
      </c>
      <c r="D131" s="50" t="s">
        <v>35</v>
      </c>
      <c r="E131" s="49">
        <v>196</v>
      </c>
      <c r="F131" s="48">
        <v>1.5820000000000001</v>
      </c>
      <c r="G131" s="61">
        <v>189.04</v>
      </c>
      <c r="H131" s="61">
        <v>0.41899999999999998</v>
      </c>
      <c r="I131" s="65">
        <v>195.48</v>
      </c>
      <c r="J131" s="116">
        <v>0.39222479999999998</v>
      </c>
      <c r="K131" s="59" t="str">
        <f>IF(I131&gt;E131,"Limpas","")</f>
        <v/>
      </c>
      <c r="L131" s="189"/>
      <c r="M131" s="2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5"/>
      <c r="AQ131" s="4">
        <f>AQ130+1</f>
        <v>65</v>
      </c>
      <c r="AR131">
        <f>IF(AE11="tad","tad",AE11)</f>
        <v>1608.8</v>
      </c>
      <c r="AS131">
        <f>IF(COUNT(AQ131:AR131)=2,0,-AP$49/500)</f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51">
        <f>+B131+1</f>
        <v>21</v>
      </c>
      <c r="C132" s="50" t="s">
        <v>38</v>
      </c>
      <c r="D132" s="50" t="s">
        <v>35</v>
      </c>
      <c r="E132" s="49">
        <v>174</v>
      </c>
      <c r="F132" s="48">
        <v>0.47899999999999998</v>
      </c>
      <c r="G132" s="61">
        <v>172.38</v>
      </c>
      <c r="H132" s="61">
        <v>7.3999999999999996E-2</v>
      </c>
      <c r="I132" s="65">
        <v>170.52</v>
      </c>
      <c r="J132" s="116">
        <v>0.15937519999999999</v>
      </c>
      <c r="K132" s="59">
        <v>226.68</v>
      </c>
      <c r="L132" s="189"/>
      <c r="M132" s="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5"/>
      <c r="AQ132" s="4">
        <f>AQ131+1</f>
        <v>66</v>
      </c>
      <c r="AR132">
        <f>IF(AE12="tad","tad",AE12)</f>
        <v>1609.16</v>
      </c>
      <c r="AS132">
        <f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56">
        <f>+B132+1</f>
        <v>22</v>
      </c>
      <c r="C133" s="55" t="s">
        <v>37</v>
      </c>
      <c r="D133" s="55" t="s">
        <v>35</v>
      </c>
      <c r="E133" s="53">
        <v>229.1</v>
      </c>
      <c r="F133" s="54">
        <v>0.79200000000000004</v>
      </c>
      <c r="G133" s="69">
        <v>222.84</v>
      </c>
      <c r="H133" s="69">
        <v>0.28000000000000003</v>
      </c>
      <c r="I133" s="68">
        <v>227.21</v>
      </c>
      <c r="J133" s="127">
        <v>0.64266199999999996</v>
      </c>
      <c r="K133" s="59">
        <v>26.036999999999999</v>
      </c>
      <c r="L133" s="190"/>
      <c r="M133" s="2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5"/>
      <c r="AQ133" s="4">
        <f>AQ132+1</f>
        <v>67</v>
      </c>
      <c r="AR133">
        <f>IF(AE13="tad","tad",AE13)</f>
        <v>1602.43</v>
      </c>
      <c r="AS133">
        <f>IF(COUNT(AQ133:AR133)=2,0,-AP$49/500)</f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51">
        <f>+B133+1</f>
        <v>23</v>
      </c>
      <c r="C134" s="50" t="s">
        <v>36</v>
      </c>
      <c r="D134" s="50" t="s">
        <v>35</v>
      </c>
      <c r="E134" s="49">
        <v>249</v>
      </c>
      <c r="F134" s="48">
        <v>2.1240000000000001</v>
      </c>
      <c r="G134" s="61">
        <v>239.52</v>
      </c>
      <c r="H134" s="61">
        <v>0.187</v>
      </c>
      <c r="I134" s="65">
        <v>248.7</v>
      </c>
      <c r="J134" s="126">
        <v>2.0219184000000001</v>
      </c>
      <c r="K134" s="59">
        <v>235.744</v>
      </c>
      <c r="L134" s="190"/>
      <c r="M134" s="2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5"/>
      <c r="AQ134" s="4">
        <f>AQ133+1</f>
        <v>68</v>
      </c>
      <c r="AR134">
        <f>IF(AE14="tad","tad",AE14)</f>
        <v>1605.31</v>
      </c>
      <c r="AS134">
        <f>IF(COUNT(AQ134:AR134)=2,0,-AP$49/500)</f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51">
        <f>+B134+1</f>
        <v>24</v>
      </c>
      <c r="C135" s="50" t="s">
        <v>34</v>
      </c>
      <c r="D135" s="50" t="s">
        <v>32</v>
      </c>
      <c r="E135" s="49">
        <v>164.75</v>
      </c>
      <c r="F135" s="49">
        <v>5</v>
      </c>
      <c r="G135" s="61">
        <v>154.43</v>
      </c>
      <c r="H135" s="61">
        <v>0.503</v>
      </c>
      <c r="I135" s="61">
        <v>143.79</v>
      </c>
      <c r="J135" s="126">
        <v>0.37760928999999999</v>
      </c>
      <c r="K135" s="59" t="str">
        <f>IF(I135&gt;E135,"Limpas","")</f>
        <v/>
      </c>
      <c r="L135" s="190"/>
      <c r="M135" s="2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5"/>
      <c r="AQ135" s="4">
        <f>AQ134+1</f>
        <v>69</v>
      </c>
      <c r="AR135">
        <f>IF(AE15="tad","tad",AE15)</f>
        <v>1612.55</v>
      </c>
      <c r="AS135">
        <f>IF(COUNT(AQ135:AR135)=2,0,-AP$49/500)</f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51">
        <f>+B135+1</f>
        <v>25</v>
      </c>
      <c r="C136" s="50" t="s">
        <v>33</v>
      </c>
      <c r="D136" s="50" t="s">
        <v>32</v>
      </c>
      <c r="E136" s="49">
        <v>179.1</v>
      </c>
      <c r="F136" s="48">
        <v>4.2</v>
      </c>
      <c r="G136" s="65">
        <v>166.32</v>
      </c>
      <c r="H136" s="65">
        <v>0.39800000000000002</v>
      </c>
      <c r="I136" s="61">
        <v>204.61</v>
      </c>
      <c r="J136" s="116">
        <v>3.0816675299999998</v>
      </c>
      <c r="K136" s="59">
        <v>500</v>
      </c>
      <c r="L136" s="189"/>
      <c r="M136" s="2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5"/>
      <c r="AQ136" s="4">
        <f>AQ135+1</f>
        <v>70</v>
      </c>
      <c r="AR136">
        <f>IF(AE16="tad","tad",AE16)</f>
        <v>1618.04</v>
      </c>
      <c r="AS136">
        <f>IF(COUNT(AQ136:AR136)=2,0,-AP$49/500)</f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51">
        <f>+B136+1</f>
        <v>26</v>
      </c>
      <c r="C137" s="50" t="s">
        <v>31</v>
      </c>
      <c r="D137" s="50" t="s">
        <v>25</v>
      </c>
      <c r="E137" s="49">
        <v>325.56</v>
      </c>
      <c r="F137" s="48">
        <v>0.70099999999999996</v>
      </c>
      <c r="G137" s="65">
        <v>315.85000000000002</v>
      </c>
      <c r="H137" s="65">
        <v>0.114</v>
      </c>
      <c r="I137" s="65">
        <v>325.5</v>
      </c>
      <c r="J137" s="126">
        <v>0.69574786</v>
      </c>
      <c r="K137" s="59" t="str">
        <f>IF(I137&gt;E137,"Limpas","")</f>
        <v/>
      </c>
      <c r="L137" s="190"/>
      <c r="M137" s="2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5"/>
      <c r="AQ137" s="4">
        <f>AQ136+1</f>
        <v>71</v>
      </c>
      <c r="AR137">
        <f>IF(AE17="tad","tad",AE17)</f>
        <v>1610.89</v>
      </c>
      <c r="AS137">
        <f>IF(COUNT(AQ137:AR137)=2,0,-AP$49/500)</f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51">
        <f>+B137+1</f>
        <v>27</v>
      </c>
      <c r="C138" s="50" t="s">
        <v>30</v>
      </c>
      <c r="D138" s="50" t="s">
        <v>25</v>
      </c>
      <c r="E138" s="49">
        <v>129.19999999999999</v>
      </c>
      <c r="F138" s="48">
        <v>0.5</v>
      </c>
      <c r="G138" s="61">
        <v>123.6</v>
      </c>
      <c r="H138" s="61">
        <v>2.9000000000000001E-2</v>
      </c>
      <c r="I138" s="65">
        <v>129.19999999999999</v>
      </c>
      <c r="J138" s="116">
        <v>0.5</v>
      </c>
      <c r="K138" s="59">
        <v>275.45699999999999</v>
      </c>
      <c r="L138" s="189"/>
      <c r="M138" s="2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5"/>
      <c r="AQ138" s="4">
        <f>AQ137+1</f>
        <v>72</v>
      </c>
      <c r="AR138">
        <f>IF(AE18="tad","tad",AE18)</f>
        <v>1607.75</v>
      </c>
      <c r="AS138">
        <f>IF(COUNT(AQ138:AR138)=2,0,-AP$49/500)</f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51">
        <f>+B138+1</f>
        <v>28</v>
      </c>
      <c r="C139" s="50" t="s">
        <v>29</v>
      </c>
      <c r="D139" s="50" t="s">
        <v>25</v>
      </c>
      <c r="E139" s="49">
        <v>282.77999999999997</v>
      </c>
      <c r="F139" s="48">
        <v>0.51300000000000001</v>
      </c>
      <c r="G139" s="61">
        <v>277.87</v>
      </c>
      <c r="H139" s="61">
        <v>7.3999999999999996E-2</v>
      </c>
      <c r="I139" s="61">
        <v>272.77999999999997</v>
      </c>
      <c r="J139" s="116">
        <v>0.51354</v>
      </c>
      <c r="K139" s="59" t="str">
        <f>IF(I139&gt;E139,"Limpas","")</f>
        <v/>
      </c>
      <c r="L139" s="189"/>
      <c r="M139" s="2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5"/>
      <c r="AQ139" s="4">
        <f>AQ138+1</f>
        <v>73</v>
      </c>
      <c r="AR139">
        <f>IF(AE19="tad","tad",AE19)</f>
        <v>1608.27</v>
      </c>
      <c r="AS139">
        <f>IF(COUNT(AQ139:AR139)=2,0,-AP$49/500)</f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51">
        <f>+B139+1</f>
        <v>29</v>
      </c>
      <c r="C140" s="50" t="s">
        <v>28</v>
      </c>
      <c r="D140" s="50" t="s">
        <v>25</v>
      </c>
      <c r="E140" s="49">
        <v>99</v>
      </c>
      <c r="F140" s="48">
        <v>2.6110000000000002</v>
      </c>
      <c r="G140" s="61">
        <v>91.8</v>
      </c>
      <c r="H140" s="61">
        <v>0.17</v>
      </c>
      <c r="I140" s="65">
        <v>98.98</v>
      </c>
      <c r="J140" s="126">
        <v>0.99473111800000003</v>
      </c>
      <c r="K140" s="59" t="str">
        <f>IF(I140&gt;E140,"Limpas","")</f>
        <v/>
      </c>
      <c r="L140" s="190"/>
      <c r="M140" s="2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5"/>
      <c r="AQ140" s="4">
        <f>AQ139+1</f>
        <v>74</v>
      </c>
      <c r="AR140">
        <f>IF(AE20="tad","tad",AE20)</f>
        <v>1611.2</v>
      </c>
      <c r="AS140">
        <f>IF(COUNT(AQ140:AR140)=2,0,-AP$49/500)</f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51">
        <f>+B140+1</f>
        <v>30</v>
      </c>
      <c r="C141" s="50" t="s">
        <v>27</v>
      </c>
      <c r="D141" s="50" t="s">
        <v>25</v>
      </c>
      <c r="E141" s="49">
        <v>189.7</v>
      </c>
      <c r="F141" s="49">
        <v>7.9000000000000001E-2</v>
      </c>
      <c r="G141" s="61">
        <v>188.25</v>
      </c>
      <c r="H141" s="61">
        <v>3.2000000000000001E-2</v>
      </c>
      <c r="I141" s="192">
        <v>189.66</v>
      </c>
      <c r="J141" s="191">
        <v>7.9056000000000001E-2</v>
      </c>
      <c r="K141" s="59" t="str">
        <f>IF(I141&gt;E141,"Limpas","")</f>
        <v/>
      </c>
      <c r="L141" s="190"/>
      <c r="M141" s="2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5"/>
      <c r="AQ141" s="4">
        <f>AQ140+1</f>
        <v>75</v>
      </c>
      <c r="AR141">
        <f>IF(AE21="tad","tad",AE21)</f>
        <v>1613.43</v>
      </c>
      <c r="AS141">
        <f>IF(COUNT(AQ141:AR141)=2,0,-AP$49/500)</f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51">
        <f>+B141+1</f>
        <v>31</v>
      </c>
      <c r="C142" s="50" t="s">
        <v>26</v>
      </c>
      <c r="D142" s="50" t="s">
        <v>25</v>
      </c>
      <c r="E142" s="49">
        <v>171.19</v>
      </c>
      <c r="F142" s="48">
        <v>9.6879999999999994E-2</v>
      </c>
      <c r="G142" s="61">
        <v>169.34</v>
      </c>
      <c r="H142" s="62">
        <v>5.1999999999999998E-2</v>
      </c>
      <c r="I142" s="65">
        <v>171.11</v>
      </c>
      <c r="J142" s="126">
        <v>9.4941999999999999E-2</v>
      </c>
      <c r="K142" s="59">
        <v>8.4770000000000003</v>
      </c>
      <c r="L142" s="190"/>
      <c r="M142" s="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5"/>
      <c r="AQ142" s="4">
        <f>AQ141+1</f>
        <v>76</v>
      </c>
      <c r="AR142">
        <f>IF(AE22="tad","tad",AE22)</f>
        <v>1608.25</v>
      </c>
      <c r="AS142">
        <f>IF(COUNT(AQ142:AR142)=2,0,-AP$49/500)</f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51">
        <f>+B142+1</f>
        <v>32</v>
      </c>
      <c r="C143" s="50" t="s">
        <v>24</v>
      </c>
      <c r="D143" s="50" t="s">
        <v>22</v>
      </c>
      <c r="E143" s="49">
        <v>142.6</v>
      </c>
      <c r="F143" s="48">
        <v>9.157</v>
      </c>
      <c r="G143" s="61">
        <v>139.43</v>
      </c>
      <c r="H143" s="61">
        <v>1.7649999999999999</v>
      </c>
      <c r="I143" s="61">
        <v>140.56</v>
      </c>
      <c r="J143" s="121">
        <v>9.9342553200000001</v>
      </c>
      <c r="K143" s="59" t="str">
        <f>IF(I143&gt;E143,"Limpas","")</f>
        <v/>
      </c>
      <c r="L143" s="57"/>
      <c r="M143" s="2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5"/>
      <c r="AQ143" s="4">
        <f>AQ142+1</f>
        <v>77</v>
      </c>
      <c r="AR143">
        <f>IF(AE23="tad","tad",AE23)</f>
        <v>1473.42</v>
      </c>
      <c r="AS143">
        <f>IF(COUNT(AQ143:AR143)=2,0,-AP$49/500)</f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51">
        <f>+B143+1</f>
        <v>33</v>
      </c>
      <c r="C144" s="50" t="s">
        <v>23</v>
      </c>
      <c r="D144" s="50" t="s">
        <v>22</v>
      </c>
      <c r="E144" s="49">
        <v>239.5</v>
      </c>
      <c r="F144" s="48">
        <v>2.6720000000000002</v>
      </c>
      <c r="G144" s="61">
        <v>234.45</v>
      </c>
      <c r="H144" s="62">
        <v>0.44600000000000001</v>
      </c>
      <c r="I144" s="61">
        <v>238.27</v>
      </c>
      <c r="J144" s="121">
        <v>2.0112000000000001</v>
      </c>
      <c r="K144" s="59" t="str">
        <f>IF(I144&gt;E144,"Limpas","")</f>
        <v/>
      </c>
      <c r="L144" s="57"/>
      <c r="M144" s="2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5"/>
      <c r="AQ144" s="4">
        <f>AQ143+1</f>
        <v>78</v>
      </c>
      <c r="AR144">
        <f>IF(AE24="tad","tad",AE24)</f>
        <v>1491.95</v>
      </c>
      <c r="AS144">
        <f>IF(COUNT(AQ144:AR144)=2,0,-AP$49/500)</f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51">
        <f>+B144+1</f>
        <v>34</v>
      </c>
      <c r="C145" s="50" t="s">
        <v>21</v>
      </c>
      <c r="D145" s="50" t="s">
        <v>20</v>
      </c>
      <c r="E145" s="49">
        <v>120.5</v>
      </c>
      <c r="F145" s="48">
        <v>3.677</v>
      </c>
      <c r="G145" s="61">
        <v>118.55</v>
      </c>
      <c r="H145" s="61">
        <v>0.59499999999999997</v>
      </c>
      <c r="I145" s="61">
        <v>120.66</v>
      </c>
      <c r="J145" s="116">
        <v>3.9825840000000001</v>
      </c>
      <c r="K145" s="59" t="str">
        <f>IF(I145&gt;E145,"Limpas","")</f>
        <v>Limpas</v>
      </c>
      <c r="L145" s="189"/>
      <c r="M145" s="2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5"/>
      <c r="AQ145" s="4">
        <f>AQ144+1</f>
        <v>79</v>
      </c>
      <c r="AR145">
        <f>IF(AE25="tad","tad",AE25)</f>
        <v>1627.49</v>
      </c>
      <c r="AS145">
        <f>IF(COUNT(AQ145:AR145)=2,0,-AP$49/500)</f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51">
        <f>+B145+1</f>
        <v>35</v>
      </c>
      <c r="C146" s="50" t="s">
        <v>19</v>
      </c>
      <c r="D146" s="50" t="s">
        <v>18</v>
      </c>
      <c r="E146" s="49">
        <v>110.56</v>
      </c>
      <c r="F146" s="48">
        <v>2.75</v>
      </c>
      <c r="G146" s="61">
        <v>107.16</v>
      </c>
      <c r="H146" s="61">
        <v>0.311</v>
      </c>
      <c r="I146" s="61">
        <v>110.54</v>
      </c>
      <c r="J146" s="116">
        <v>2.7120535600000002</v>
      </c>
      <c r="K146" s="59" t="str">
        <f>IF(I146&gt;E146,"Limpas","")</f>
        <v/>
      </c>
      <c r="L146" s="189"/>
      <c r="M146" s="2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5"/>
      <c r="AQ146" s="4">
        <f>AQ145+1</f>
        <v>80</v>
      </c>
      <c r="AR146">
        <f>IF(AE26="tad","tad",AE26)</f>
        <v>1627.83</v>
      </c>
      <c r="AS146">
        <f>IF(COUNT(AQ146:AR146)=2,0,-AP$49/500)</f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51">
        <f>+B146+1</f>
        <v>36</v>
      </c>
      <c r="C147" s="50" t="s">
        <v>17</v>
      </c>
      <c r="D147" s="50" t="s">
        <v>15</v>
      </c>
      <c r="E147" s="49">
        <v>72</v>
      </c>
      <c r="F147" s="48">
        <v>38.036000000000001</v>
      </c>
      <c r="G147" s="61">
        <v>48.7</v>
      </c>
      <c r="H147" s="62">
        <v>2.5659999999999998</v>
      </c>
      <c r="I147" s="61">
        <v>70.69</v>
      </c>
      <c r="J147" s="121">
        <v>34.654000000000003</v>
      </c>
      <c r="K147" s="59">
        <v>31.690999999999999</v>
      </c>
      <c r="L147" s="57"/>
      <c r="M147" s="2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5"/>
      <c r="AQ147" s="4">
        <f>AQ146+1</f>
        <v>81</v>
      </c>
      <c r="AR147">
        <f>IF(AE27="tad","tad",AE27)</f>
        <v>1493.64</v>
      </c>
      <c r="AS147">
        <f>IF(COUNT(AQ147:AR147)=2,0,-AP$49/500)</f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51">
        <f>+B147+1</f>
        <v>37</v>
      </c>
      <c r="C148" s="50" t="s">
        <v>16</v>
      </c>
      <c r="D148" s="50" t="s">
        <v>15</v>
      </c>
      <c r="E148" s="49">
        <v>185</v>
      </c>
      <c r="F148" s="48">
        <v>388.72199999999998</v>
      </c>
      <c r="G148" s="61">
        <v>164.5</v>
      </c>
      <c r="H148" s="62">
        <v>195.773</v>
      </c>
      <c r="I148" s="178">
        <v>184.32</v>
      </c>
      <c r="J148" s="177">
        <v>381.73500000000001</v>
      </c>
      <c r="K148" s="59" t="str">
        <f>IF(I148&gt;E148,"Limpas","")</f>
        <v/>
      </c>
      <c r="L148" s="57"/>
      <c r="M148" s="2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5"/>
      <c r="AQ148" s="4">
        <f>AQ147+1</f>
        <v>82</v>
      </c>
      <c r="AR148">
        <f>IF(AE28="tad","tad",AE28)</f>
        <v>1489.92</v>
      </c>
      <c r="AS148">
        <f>IF(COUNT(AQ148:AR148)=2,0,-AP$49/500)</f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51">
        <v>38</v>
      </c>
      <c r="C149" s="50" t="s">
        <v>14</v>
      </c>
      <c r="D149" s="50" t="s">
        <v>13</v>
      </c>
      <c r="E149" s="49">
        <v>231</v>
      </c>
      <c r="F149" s="48">
        <v>30.48</v>
      </c>
      <c r="G149" s="61">
        <v>228.11</v>
      </c>
      <c r="H149" s="62">
        <v>5.93</v>
      </c>
      <c r="I149" s="61">
        <v>229.32</v>
      </c>
      <c r="J149" s="121">
        <v>8.1989999999999998</v>
      </c>
      <c r="K149" s="59" t="str">
        <f>IF(I149&gt;E149,"Limpas","")</f>
        <v/>
      </c>
      <c r="L149" s="57"/>
      <c r="M149" s="5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5"/>
      <c r="AQ149" s="4">
        <f>AQ148+1</f>
        <v>83</v>
      </c>
      <c r="AR149">
        <f>IF(AE29="tad","tad",AE29)</f>
        <v>1619.22</v>
      </c>
      <c r="AS149">
        <f>IF(COUNT(AQ149:AR149)=2,0,-AP$49/500)</f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56">
        <v>39</v>
      </c>
      <c r="C150" s="55" t="s">
        <v>11</v>
      </c>
      <c r="D150" s="55" t="s">
        <v>10</v>
      </c>
      <c r="E150" s="53">
        <v>149.30000000000001</v>
      </c>
      <c r="F150" s="54">
        <v>17.670000000000002</v>
      </c>
      <c r="G150" s="53">
        <v>149.30000000000001</v>
      </c>
      <c r="H150" s="54">
        <v>17.670000000000002</v>
      </c>
      <c r="I150" s="53">
        <v>149.65</v>
      </c>
      <c r="J150" s="52">
        <v>11.28</v>
      </c>
      <c r="K150" s="146" t="s">
        <v>9</v>
      </c>
      <c r="L150" s="188"/>
      <c r="M150" s="2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5"/>
      <c r="AQ150" s="4">
        <f>AQ149+1</f>
        <v>84</v>
      </c>
      <c r="AR150">
        <f>IF(AE30="tad","tad",AE30)</f>
        <v>1613.98</v>
      </c>
      <c r="AS150">
        <f>IF(COUNT(AQ150:AR150)=2,0,-AP$49/500)</f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51">
        <f>+B150+1</f>
        <v>40</v>
      </c>
      <c r="C151" s="50" t="s">
        <v>8</v>
      </c>
      <c r="D151" s="50" t="s">
        <v>5</v>
      </c>
      <c r="E151" s="49">
        <v>39</v>
      </c>
      <c r="F151" s="48">
        <v>0.47399999999999998</v>
      </c>
      <c r="G151" s="49">
        <v>39</v>
      </c>
      <c r="H151" s="48">
        <v>0.47</v>
      </c>
      <c r="I151" s="117">
        <v>44281</v>
      </c>
      <c r="J151" s="121">
        <v>38.909999999999997</v>
      </c>
      <c r="K151" s="146">
        <v>0.46100000000000002</v>
      </c>
      <c r="L151" s="188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5"/>
      <c r="AQ151" s="4">
        <f>AQ150+1</f>
        <v>85</v>
      </c>
      <c r="AR151">
        <f>IF(AE31="tad","tad",AE31)</f>
        <v>1612.69</v>
      </c>
      <c r="AS151">
        <f>IF(COUNT(AQ151:AR151)=2,0,-AP$49/500)</f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47">
        <v>41</v>
      </c>
      <c r="C152" s="46" t="s">
        <v>6</v>
      </c>
      <c r="D152" s="46" t="s">
        <v>5</v>
      </c>
      <c r="E152" s="45">
        <v>70</v>
      </c>
      <c r="F152" s="44">
        <v>0.81699999999999995</v>
      </c>
      <c r="G152" s="45">
        <v>70</v>
      </c>
      <c r="H152" s="44">
        <v>0.82</v>
      </c>
      <c r="I152" s="43">
        <v>70.099999999999994</v>
      </c>
      <c r="J152" s="121">
        <v>0.76600000000000001</v>
      </c>
      <c r="K152" s="146"/>
      <c r="L152" s="188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5"/>
      <c r="AQ152" s="4">
        <f>AQ151+1</f>
        <v>86</v>
      </c>
      <c r="AR152">
        <f>IF(AE32="tad","tad",AE32)</f>
        <v>1613.2</v>
      </c>
      <c r="AS152">
        <f>IF(COUNT(AQ152:AR152)=2,0,-AP$49/500)</f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39"/>
      <c r="C153" s="38" t="s">
        <v>4</v>
      </c>
      <c r="D153" s="38"/>
      <c r="E153" s="36"/>
      <c r="F153" s="37">
        <f>SUM(F112:F152)</f>
        <v>1813.882478</v>
      </c>
      <c r="G153" s="36"/>
      <c r="H153" s="37">
        <f>SUM(H115:H152)</f>
        <v>609.5870000000001</v>
      </c>
      <c r="I153" s="36"/>
      <c r="J153" s="35">
        <f>SUM(J112:J152)</f>
        <v>1651.6649596181896</v>
      </c>
      <c r="K153" s="187"/>
      <c r="L153" s="171"/>
      <c r="M153" s="2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5"/>
      <c r="AQ153" s="4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3" t="s">
        <v>1</v>
      </c>
      <c r="C154" s="32" t="s">
        <v>3</v>
      </c>
      <c r="D154" s="32"/>
      <c r="E154" s="28"/>
      <c r="F154" s="31"/>
      <c r="G154" s="30"/>
      <c r="H154" s="29">
        <v>1</v>
      </c>
      <c r="I154" s="28"/>
      <c r="J154" s="27">
        <f>IFERROR(+J153/H153,0)</f>
        <v>2.7094819273019097</v>
      </c>
      <c r="K154" s="26"/>
      <c r="L154" s="10"/>
      <c r="M154" s="2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5"/>
      <c r="AQ154" s="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8"/>
      <c r="C155" s="17" t="s">
        <v>2</v>
      </c>
      <c r="D155" s="16"/>
      <c r="E155" s="111">
        <v>1736.79</v>
      </c>
      <c r="F155" s="23">
        <v>1</v>
      </c>
      <c r="G155" s="24" t="s">
        <v>1</v>
      </c>
      <c r="H155" s="23">
        <f>+H153/F153*100%</f>
        <v>0.33606752774420928</v>
      </c>
      <c r="I155" s="22"/>
      <c r="J155" s="21">
        <f>+J153/F153</f>
        <v>0.91056889277596831</v>
      </c>
      <c r="K155" s="186"/>
      <c r="L155" s="10"/>
      <c r="M155" s="2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5"/>
      <c r="AQ155" s="4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8"/>
      <c r="C156" s="17" t="s">
        <v>0</v>
      </c>
      <c r="D156" s="16"/>
      <c r="E156" s="15">
        <f>F153-E155</f>
        <v>77.092478000000028</v>
      </c>
      <c r="F156" s="109"/>
      <c r="G156" s="110"/>
      <c r="H156" s="109"/>
      <c r="I156" s="8"/>
      <c r="J156" s="109"/>
      <c r="K156" s="108"/>
      <c r="L156" s="10"/>
      <c r="M156" s="2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5"/>
      <c r="AQ156" s="4">
        <f>AQ152+1</f>
        <v>87</v>
      </c>
      <c r="AR156">
        <f>IF(AE33="tad","tad",AE33)</f>
        <v>1651.66</v>
      </c>
      <c r="AS156">
        <f>IF(COUNT(AQ156:AR156)=2,0,-AP$49/500)</f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107"/>
      <c r="C157" s="104"/>
      <c r="D157" s="104"/>
      <c r="E157" s="104"/>
      <c r="F157" s="105">
        <v>26</v>
      </c>
      <c r="G157" s="106" t="s">
        <v>76</v>
      </c>
      <c r="H157" s="185">
        <v>2021</v>
      </c>
      <c r="I157" s="104"/>
      <c r="J157" s="104"/>
      <c r="K157" s="103"/>
      <c r="L157" s="102"/>
      <c r="M157" s="2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5"/>
      <c r="AQ157" s="4">
        <f>AQ156+1</f>
        <v>88</v>
      </c>
      <c r="AR157">
        <f>IF(AE34="tad","tad",AE34)</f>
        <v>1613.25</v>
      </c>
      <c r="AS157">
        <f>IF(COUNT(AQ157:AR157)=2,0,-AP$49/500)</f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101" t="s">
        <v>75</v>
      </c>
      <c r="C158" s="32" t="s">
        <v>74</v>
      </c>
      <c r="D158" s="32" t="s">
        <v>73</v>
      </c>
      <c r="E158" s="98" t="s">
        <v>72</v>
      </c>
      <c r="F158" s="97"/>
      <c r="G158" s="98" t="s">
        <v>71</v>
      </c>
      <c r="H158" s="97"/>
      <c r="I158" s="98" t="s">
        <v>70</v>
      </c>
      <c r="J158" s="97"/>
      <c r="K158" s="96" t="s">
        <v>69</v>
      </c>
      <c r="L158" s="84"/>
      <c r="M158" s="2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5"/>
      <c r="AQ158" s="4">
        <f>AQ157+1</f>
        <v>89</v>
      </c>
      <c r="AR158">
        <f>IF(AE35="tad","tad",AE35)</f>
        <v>1609.71</v>
      </c>
      <c r="AS158">
        <f>IF(COUNT(AQ158:AR158)=2,0,-AP$49/500)</f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95"/>
      <c r="C159" s="94"/>
      <c r="D159" s="94"/>
      <c r="E159" s="92" t="s">
        <v>68</v>
      </c>
      <c r="F159" s="92" t="s">
        <v>67</v>
      </c>
      <c r="G159" s="93" t="s">
        <v>68</v>
      </c>
      <c r="H159" s="92" t="s">
        <v>67</v>
      </c>
      <c r="I159" s="93" t="s">
        <v>68</v>
      </c>
      <c r="J159" s="92" t="s">
        <v>67</v>
      </c>
      <c r="K159" s="91"/>
      <c r="L159" s="84"/>
      <c r="M159" s="2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5"/>
      <c r="AQ159" s="4">
        <f>AQ158+1</f>
        <v>90</v>
      </c>
      <c r="AR159">
        <f>IF(AE36="tad","tad",AE36)</f>
        <v>0</v>
      </c>
      <c r="AS159">
        <f>IF(COUNT(AQ159:AR159)=2,0,-AP$49/500)</f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90"/>
      <c r="C160" s="89"/>
      <c r="D160" s="89"/>
      <c r="E160" s="87" t="s">
        <v>66</v>
      </c>
      <c r="F160" s="87" t="s">
        <v>64</v>
      </c>
      <c r="G160" s="88" t="s">
        <v>66</v>
      </c>
      <c r="H160" s="87" t="s">
        <v>64</v>
      </c>
      <c r="I160" s="88" t="s">
        <v>66</v>
      </c>
      <c r="J160" s="87" t="s">
        <v>64</v>
      </c>
      <c r="K160" s="86"/>
      <c r="L160" s="84"/>
      <c r="M160" s="2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5"/>
      <c r="AQ160" s="4">
        <f>AQ159+1</f>
        <v>91</v>
      </c>
      <c r="AR160">
        <f>IF(AE37="tad","tad",AE37)</f>
        <v>0</v>
      </c>
      <c r="AS160">
        <f>IF(COUNT(AQ160:AR160)=2,0,-AP$49/500)</f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39">
        <v>1</v>
      </c>
      <c r="C161" s="38">
        <v>2</v>
      </c>
      <c r="D161" s="38">
        <v>3</v>
      </c>
      <c r="E161" s="38">
        <v>4</v>
      </c>
      <c r="F161" s="38">
        <v>5</v>
      </c>
      <c r="G161" s="38">
        <v>6</v>
      </c>
      <c r="H161" s="38">
        <v>7</v>
      </c>
      <c r="I161" s="38">
        <v>8</v>
      </c>
      <c r="J161" s="38">
        <v>9</v>
      </c>
      <c r="K161" s="85">
        <v>10</v>
      </c>
      <c r="L161" s="19"/>
      <c r="M161" s="2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5"/>
      <c r="AQ161" s="4">
        <f>AQ160+1</f>
        <v>92</v>
      </c>
      <c r="AR161">
        <f>IF(AF7="tad","tad",AF7)</f>
        <v>0</v>
      </c>
      <c r="AS161">
        <f>IF(COUNT(AQ161:AR161)=2,0,-AP$49/500)</f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56">
        <v>1</v>
      </c>
      <c r="C162" s="55" t="s">
        <v>63</v>
      </c>
      <c r="D162" s="55" t="s">
        <v>61</v>
      </c>
      <c r="E162" s="49">
        <v>55.77</v>
      </c>
      <c r="F162" s="48">
        <v>31.144597999999998</v>
      </c>
      <c r="G162" s="69">
        <v>53.24</v>
      </c>
      <c r="H162" s="69">
        <v>18.036000000000001</v>
      </c>
      <c r="I162" s="69">
        <v>56.1</v>
      </c>
      <c r="J162" s="131">
        <v>32.805</v>
      </c>
      <c r="K162" s="148">
        <v>0</v>
      </c>
      <c r="L162" s="139"/>
      <c r="M162" s="182"/>
      <c r="N162" s="18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5"/>
      <c r="AQ162" s="4">
        <f>AQ161+1</f>
        <v>93</v>
      </c>
      <c r="AR162">
        <f>IF(AF8="tad","tad",AF8)</f>
        <v>0</v>
      </c>
      <c r="AS162">
        <f>IF(COUNT(AQ162:AR162)=2,0,-AP$49/500)</f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51">
        <f>+B162+1</f>
        <v>2</v>
      </c>
      <c r="C163" s="50" t="s">
        <v>62</v>
      </c>
      <c r="D163" s="50" t="s">
        <v>61</v>
      </c>
      <c r="E163" s="53">
        <v>339.5</v>
      </c>
      <c r="F163" s="54">
        <v>7.77</v>
      </c>
      <c r="G163" s="61">
        <v>338.77</v>
      </c>
      <c r="H163" s="62">
        <v>7.157</v>
      </c>
      <c r="I163" s="61">
        <v>339.54</v>
      </c>
      <c r="J163" s="159">
        <v>7.8</v>
      </c>
      <c r="K163" s="148">
        <v>0</v>
      </c>
      <c r="L163" s="137"/>
      <c r="M163" s="184"/>
      <c r="N163" s="18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5"/>
      <c r="AQ163" s="4">
        <f>AQ162+1</f>
        <v>94</v>
      </c>
      <c r="AR163">
        <f>IF(AF9="tad","tad",AF9)</f>
        <v>0</v>
      </c>
      <c r="AS163">
        <f>IF(COUNT(AQ163:AR163)=2,0,-AP$49/500)</f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51">
        <f>+B163+1</f>
        <v>3</v>
      </c>
      <c r="C164" s="50" t="s">
        <v>60</v>
      </c>
      <c r="D164" s="50" t="s">
        <v>59</v>
      </c>
      <c r="E164" s="49">
        <v>77.5</v>
      </c>
      <c r="F164" s="48">
        <v>49.02</v>
      </c>
      <c r="G164" s="61">
        <v>73.650000000000006</v>
      </c>
      <c r="H164" s="62">
        <v>27.367000000000001</v>
      </c>
      <c r="I164" s="61">
        <v>77.69</v>
      </c>
      <c r="J164" s="159">
        <v>50.272806000000003</v>
      </c>
      <c r="K164" s="148">
        <v>0</v>
      </c>
      <c r="L164" s="137"/>
      <c r="M164" s="182"/>
      <c r="N164" s="18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5"/>
      <c r="AQ164" s="4">
        <f>AQ163+1</f>
        <v>95</v>
      </c>
      <c r="AR164">
        <f>IF(AF10="tad","tad",AF10)</f>
        <v>0</v>
      </c>
      <c r="AS164">
        <f>IF(COUNT(AQ164:AR164)=2,0,-AP$49/500)</f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51">
        <f>+B164+1</f>
        <v>4</v>
      </c>
      <c r="C165" s="50" t="s">
        <v>58</v>
      </c>
      <c r="D165" s="50" t="s">
        <v>10</v>
      </c>
      <c r="E165" s="49">
        <v>463.3</v>
      </c>
      <c r="F165" s="48">
        <v>49.9</v>
      </c>
      <c r="G165" s="79">
        <v>462.22</v>
      </c>
      <c r="H165" s="79">
        <v>27.992000000000001</v>
      </c>
      <c r="I165" s="48">
        <v>462.89</v>
      </c>
      <c r="J165" s="159">
        <v>45.776000000000003</v>
      </c>
      <c r="K165" s="148">
        <v>0</v>
      </c>
      <c r="L165" s="136"/>
      <c r="M165" s="77"/>
      <c r="N165" s="76"/>
      <c r="O165" s="7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5"/>
      <c r="AQ165" s="4">
        <f>AQ164+1</f>
        <v>96</v>
      </c>
      <c r="AR165">
        <f>IF(AF11="tad","tad",AF11)</f>
        <v>0</v>
      </c>
      <c r="AS165">
        <f>IF(COUNT(AQ165:AR165)=2,0,-AP$49/500)</f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51">
        <f>+B165+1</f>
        <v>5</v>
      </c>
      <c r="C166" s="50" t="s">
        <v>57</v>
      </c>
      <c r="D166" s="50" t="s">
        <v>55</v>
      </c>
      <c r="E166" s="49">
        <v>207</v>
      </c>
      <c r="F166" s="48">
        <v>9.5030000000000001</v>
      </c>
      <c r="G166" s="61">
        <v>195.32</v>
      </c>
      <c r="H166" s="65">
        <v>1.218</v>
      </c>
      <c r="I166" s="43">
        <v>207.02</v>
      </c>
      <c r="J166" s="159">
        <v>9.5299999999999994</v>
      </c>
      <c r="K166" s="148">
        <v>0</v>
      </c>
      <c r="L166" s="176"/>
      <c r="M166" s="2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5"/>
      <c r="AQ166" s="4">
        <f>AQ165+1</f>
        <v>97</v>
      </c>
      <c r="AR166">
        <f>IF(AF12="tad","tad",AF12)</f>
        <v>0</v>
      </c>
      <c r="AS166">
        <f>IF(COUNT(AQ166:AR166)=2,0,-AP$49/500)</f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51">
        <f>+B166+1</f>
        <v>6</v>
      </c>
      <c r="C167" s="50" t="s">
        <v>56</v>
      </c>
      <c r="D167" s="50" t="s">
        <v>55</v>
      </c>
      <c r="E167" s="49">
        <v>320</v>
      </c>
      <c r="F167" s="48">
        <v>5.1509999999999998</v>
      </c>
      <c r="G167" s="61">
        <v>306.97000000000003</v>
      </c>
      <c r="H167" s="65">
        <v>0.65700000000000003</v>
      </c>
      <c r="I167" s="43">
        <v>320.08999999999997</v>
      </c>
      <c r="J167" s="159">
        <v>5.1950000000000003</v>
      </c>
      <c r="K167" s="148">
        <v>0</v>
      </c>
      <c r="L167" s="133"/>
      <c r="M167" s="2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5"/>
      <c r="AQ167" s="4">
        <f>AQ166+1</f>
        <v>98</v>
      </c>
      <c r="AR167">
        <f>IF(AF13="tad","tad",AF13)</f>
        <v>0</v>
      </c>
      <c r="AS167">
        <f>IF(COUNT(AQ167:AR167)=2,0,-AP$49/500)</f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51">
        <f>+B167+1</f>
        <v>7</v>
      </c>
      <c r="C168" s="50" t="s">
        <v>54</v>
      </c>
      <c r="D168" s="50" t="s">
        <v>44</v>
      </c>
      <c r="E168" s="49">
        <v>90</v>
      </c>
      <c r="F168" s="48">
        <v>689.09100000000001</v>
      </c>
      <c r="G168" s="61">
        <v>79.7</v>
      </c>
      <c r="H168" s="61">
        <v>281.37</v>
      </c>
      <c r="I168" s="43">
        <v>89.47</v>
      </c>
      <c r="J168" s="159">
        <v>657.01949197703084</v>
      </c>
      <c r="K168" s="148">
        <v>0</v>
      </c>
      <c r="L168" s="176"/>
      <c r="M168" s="2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5"/>
      <c r="AQ168" s="4">
        <f>AQ167+1</f>
        <v>99</v>
      </c>
      <c r="AR168">
        <f>IF(AF14="tad","tad",AF14)</f>
        <v>0</v>
      </c>
      <c r="AS168">
        <f>IF(COUNT(AQ168:AR168)=2,0,-AP$49/500)</f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51">
        <f>+B168+1</f>
        <v>8</v>
      </c>
      <c r="C169" s="50" t="s">
        <v>53</v>
      </c>
      <c r="D169" s="50" t="s">
        <v>51</v>
      </c>
      <c r="E169" s="49">
        <v>120.5</v>
      </c>
      <c r="F169" s="48">
        <v>2.0920000000000001</v>
      </c>
      <c r="G169" s="61">
        <v>114.9</v>
      </c>
      <c r="H169" s="62">
        <v>0.22800000000000001</v>
      </c>
      <c r="I169" s="74">
        <v>120.1</v>
      </c>
      <c r="J169" s="159">
        <v>1.6120000000000001</v>
      </c>
      <c r="K169" s="148">
        <v>0</v>
      </c>
      <c r="L169" s="180"/>
      <c r="M169" s="2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5"/>
      <c r="AQ169" s="4">
        <f>AQ168+1</f>
        <v>100</v>
      </c>
      <c r="AR169">
        <f>IF(AF15="tad","tad",AF15)</f>
        <v>0</v>
      </c>
      <c r="AS169">
        <f>IF(COUNT(AQ169:AR169)=2,0,-AP$49/500)</f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51">
        <f>+B169+1</f>
        <v>9</v>
      </c>
      <c r="C170" s="50" t="s">
        <v>52</v>
      </c>
      <c r="D170" s="50" t="s">
        <v>51</v>
      </c>
      <c r="E170" s="49">
        <v>120.8</v>
      </c>
      <c r="F170" s="48">
        <v>2.3530000000000002</v>
      </c>
      <c r="G170" s="61">
        <v>113.61</v>
      </c>
      <c r="H170" s="62">
        <v>0.35699999999999998</v>
      </c>
      <c r="I170" s="43">
        <v>120.06</v>
      </c>
      <c r="J170" s="159">
        <v>1.45</v>
      </c>
      <c r="K170" s="148">
        <v>0</v>
      </c>
      <c r="L170" s="176"/>
      <c r="M170" s="2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5"/>
      <c r="AQ170" s="4">
        <f>AQ169+1</f>
        <v>101</v>
      </c>
      <c r="AR170">
        <f>IF(AF16="tad","tad",AF16)</f>
        <v>0</v>
      </c>
      <c r="AS170">
        <f>IF(COUNT(AQ170:AR170)=2,0,-AP$49/500)</f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51">
        <f>+B170+1</f>
        <v>10</v>
      </c>
      <c r="C171" s="50" t="s">
        <v>50</v>
      </c>
      <c r="D171" s="50" t="s">
        <v>5</v>
      </c>
      <c r="E171" s="49">
        <v>46.5</v>
      </c>
      <c r="F171" s="49">
        <v>4.5999999999999996</v>
      </c>
      <c r="G171" s="61">
        <v>43.1</v>
      </c>
      <c r="H171" s="61">
        <v>2.1640000000000001</v>
      </c>
      <c r="I171" s="43">
        <v>43.69</v>
      </c>
      <c r="J171" s="159">
        <v>2.1040000000000001</v>
      </c>
      <c r="K171" s="148">
        <v>0</v>
      </c>
      <c r="L171" s="176"/>
      <c r="M171" s="2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5"/>
      <c r="AQ171" s="4">
        <f>AQ170+1</f>
        <v>102</v>
      </c>
      <c r="AR171">
        <f>IF(AF17="tad","tad",AF17)</f>
        <v>0</v>
      </c>
      <c r="AS171">
        <f>IF(COUNT(AQ171:AR171)=2,0,-AP$49/500)</f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51">
        <f>+B171+1</f>
        <v>11</v>
      </c>
      <c r="C172" s="50" t="s">
        <v>49</v>
      </c>
      <c r="D172" s="50" t="s">
        <v>5</v>
      </c>
      <c r="E172" s="49">
        <v>51.5</v>
      </c>
      <c r="F172" s="48">
        <v>2.4159999999999999</v>
      </c>
      <c r="G172" s="61">
        <v>46.86</v>
      </c>
      <c r="H172" s="61">
        <v>0.90600000000000003</v>
      </c>
      <c r="I172" s="71">
        <v>51.44</v>
      </c>
      <c r="J172" s="159">
        <v>2.5430000000000001</v>
      </c>
      <c r="K172" s="148">
        <v>0</v>
      </c>
      <c r="L172" s="176"/>
      <c r="M172" s="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5"/>
      <c r="AQ172" s="4">
        <f>AQ171+1</f>
        <v>103</v>
      </c>
      <c r="AR172">
        <f>IF(AF18="tad","tad",AF18)</f>
        <v>0</v>
      </c>
      <c r="AS172">
        <f>IF(COUNT(AQ172:AR172)=2,0,-AP$49/500)</f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51">
        <f>+B172+1</f>
        <v>12</v>
      </c>
      <c r="C173" s="50" t="s">
        <v>48</v>
      </c>
      <c r="D173" s="50" t="s">
        <v>44</v>
      </c>
      <c r="E173" s="49">
        <v>81</v>
      </c>
      <c r="F173" s="48">
        <v>1.093</v>
      </c>
      <c r="G173" s="61">
        <v>73.94</v>
      </c>
      <c r="H173" s="62">
        <v>0.18</v>
      </c>
      <c r="I173" s="43">
        <v>79.05</v>
      </c>
      <c r="J173" s="159">
        <v>0.92600000000000005</v>
      </c>
      <c r="K173" s="148">
        <v>0</v>
      </c>
      <c r="L173" s="176"/>
      <c r="M173" s="2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5"/>
      <c r="AQ173" s="4">
        <f>AQ172+1</f>
        <v>104</v>
      </c>
      <c r="AR173">
        <f>IF(AF19="tad","tad",AF19)</f>
        <v>0</v>
      </c>
      <c r="AS173">
        <f>IF(COUNT(AQ173:AR173)=2,0,-AP$49/500)</f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51">
        <f>+B173+1</f>
        <v>13</v>
      </c>
      <c r="C174" s="50" t="s">
        <v>47</v>
      </c>
      <c r="D174" s="50" t="s">
        <v>44</v>
      </c>
      <c r="E174" s="49">
        <v>82.8</v>
      </c>
      <c r="F174" s="48">
        <v>0.42899999999999999</v>
      </c>
      <c r="G174" s="61">
        <v>80.02</v>
      </c>
      <c r="H174" s="62">
        <v>8.4000000000000005E-2</v>
      </c>
      <c r="I174" s="43">
        <v>81.8</v>
      </c>
      <c r="J174" s="159">
        <v>7.3999999999999996E-2</v>
      </c>
      <c r="K174" s="148">
        <v>0</v>
      </c>
      <c r="L174" s="176"/>
      <c r="M174" s="2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5"/>
      <c r="AQ174" s="4">
        <f>AQ173+1</f>
        <v>105</v>
      </c>
      <c r="AR174">
        <f>IF(AF20="tad","tad",AF20)</f>
        <v>0</v>
      </c>
      <c r="AS174">
        <f>IF(COUNT(AQ174:AR174)=2,0,-AP$49/500)</f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51">
        <f>+B174+1</f>
        <v>14</v>
      </c>
      <c r="C175" s="50" t="s">
        <v>46</v>
      </c>
      <c r="D175" s="50" t="s">
        <v>44</v>
      </c>
      <c r="E175" s="49">
        <v>69.95</v>
      </c>
      <c r="F175" s="48">
        <v>0.25</v>
      </c>
      <c r="G175" s="61">
        <v>67.95</v>
      </c>
      <c r="H175" s="49">
        <v>69.900000000000006</v>
      </c>
      <c r="I175" s="43">
        <v>63.84</v>
      </c>
      <c r="J175" s="159">
        <v>0.23499999999999999</v>
      </c>
      <c r="K175" s="148">
        <v>0</v>
      </c>
      <c r="L175" s="176"/>
      <c r="M175" s="2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5"/>
      <c r="AQ175" s="4">
        <f>AQ174+1</f>
        <v>106</v>
      </c>
      <c r="AR175">
        <f>IF(AF21="tad","tad",AF21)</f>
        <v>0</v>
      </c>
      <c r="AS175">
        <f>IF(COUNT(AQ175:AR175)=2,0,-AP$49/500)</f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51">
        <f>+B175+1</f>
        <v>15</v>
      </c>
      <c r="C176" s="50" t="s">
        <v>45</v>
      </c>
      <c r="D176" s="50" t="s">
        <v>44</v>
      </c>
      <c r="E176" s="49">
        <v>48.2</v>
      </c>
      <c r="F176" s="48">
        <v>0.38500000000000001</v>
      </c>
      <c r="G176" s="61">
        <v>44.16</v>
      </c>
      <c r="H176" s="62">
        <v>8.9999999999999993E-3</v>
      </c>
      <c r="I176" s="43">
        <v>46.85</v>
      </c>
      <c r="J176" s="159">
        <v>0.373</v>
      </c>
      <c r="K176" s="148">
        <v>0</v>
      </c>
      <c r="L176" s="176"/>
      <c r="M176" s="2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5"/>
      <c r="AQ176" s="4">
        <f>AQ175+1</f>
        <v>107</v>
      </c>
      <c r="AR176">
        <f>IF(AF22="tad","tad",AF22)</f>
        <v>0</v>
      </c>
      <c r="AS176">
        <f>IF(COUNT(AQ176:AR176)=2,0,-AP$49/500)</f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51">
        <f>+B176+1</f>
        <v>16</v>
      </c>
      <c r="C177" s="50" t="s">
        <v>43</v>
      </c>
      <c r="D177" s="50" t="s">
        <v>35</v>
      </c>
      <c r="E177" s="49">
        <v>136</v>
      </c>
      <c r="F177" s="48">
        <v>440</v>
      </c>
      <c r="G177" s="61">
        <v>127.3</v>
      </c>
      <c r="H177" s="61">
        <v>64.974000000000004</v>
      </c>
      <c r="I177" s="61">
        <v>135.27000000000001</v>
      </c>
      <c r="J177" s="116">
        <v>326.82250370000003</v>
      </c>
      <c r="K177" s="148">
        <v>0</v>
      </c>
      <c r="L177" s="122"/>
      <c r="M177" s="2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5"/>
      <c r="AQ177" s="4">
        <f>AQ176+1</f>
        <v>108</v>
      </c>
      <c r="AR177">
        <f>IF(AF23="tad","tad",AF23)</f>
        <v>0</v>
      </c>
      <c r="AS177">
        <f>IF(COUNT(AQ177:AR177)=2,0,-AP$49/500)</f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51">
        <f>+B177+1</f>
        <v>17</v>
      </c>
      <c r="C178" s="50" t="s">
        <v>42</v>
      </c>
      <c r="D178" s="50" t="s">
        <v>35</v>
      </c>
      <c r="E178" s="49">
        <v>113.5</v>
      </c>
      <c r="F178" s="48">
        <v>3.7519999999999998</v>
      </c>
      <c r="G178" s="61">
        <v>104.42</v>
      </c>
      <c r="H178" s="61">
        <v>0.54500000000000004</v>
      </c>
      <c r="I178" s="65">
        <v>113.31</v>
      </c>
      <c r="J178" s="116">
        <v>0.44679737000000003</v>
      </c>
      <c r="K178" s="148">
        <v>0</v>
      </c>
      <c r="L178" s="122"/>
      <c r="M178" s="2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5"/>
      <c r="AQ178" s="4">
        <f>AQ177+1</f>
        <v>109</v>
      </c>
      <c r="AR178">
        <f>IF(AF24="tad","tad",AF24)</f>
        <v>0</v>
      </c>
      <c r="AS178">
        <f>IF(COUNT(AQ178:AR178)=2,0,-AP$49/500)</f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51">
        <f>+B178+1</f>
        <v>18</v>
      </c>
      <c r="C179" s="50" t="s">
        <v>41</v>
      </c>
      <c r="D179" s="50" t="s">
        <v>35</v>
      </c>
      <c r="E179" s="49">
        <v>225.4</v>
      </c>
      <c r="F179" s="49">
        <v>1.2</v>
      </c>
      <c r="G179" s="61">
        <v>223.12</v>
      </c>
      <c r="H179" s="61">
        <v>7.0999999999999994E-2</v>
      </c>
      <c r="I179" s="61">
        <v>203.4</v>
      </c>
      <c r="J179" s="116">
        <v>0.29848999999999998</v>
      </c>
      <c r="K179" s="148">
        <v>0</v>
      </c>
      <c r="L179" s="122"/>
      <c r="M179" s="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5"/>
      <c r="AQ179" s="4">
        <f>AQ178+1</f>
        <v>110</v>
      </c>
      <c r="AR179">
        <f>IF(AF25="tad","tad",AF25)</f>
        <v>0</v>
      </c>
      <c r="AS179">
        <f>IF(COUNT(AQ179:AR179)=2,0,-AP$49/500)</f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51">
        <f>+B179+1</f>
        <v>19</v>
      </c>
      <c r="C180" s="50" t="s">
        <v>40</v>
      </c>
      <c r="D180" s="50" t="s">
        <v>35</v>
      </c>
      <c r="E180" s="49">
        <v>224</v>
      </c>
      <c r="F180" s="48">
        <v>0.6</v>
      </c>
      <c r="G180" s="61">
        <v>215.98</v>
      </c>
      <c r="H180" s="61">
        <v>0.105</v>
      </c>
      <c r="I180" s="65">
        <v>223.78</v>
      </c>
      <c r="J180" s="126">
        <v>0.57799999999999996</v>
      </c>
      <c r="K180" s="148">
        <v>0</v>
      </c>
      <c r="L180" s="125"/>
      <c r="M180" s="2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5"/>
      <c r="AQ180" s="4">
        <f>AQ179+1</f>
        <v>111</v>
      </c>
      <c r="AR180">
        <f>IF(AF26="tad","tad",AF26)</f>
        <v>0</v>
      </c>
      <c r="AS180">
        <f>IF(COUNT(AQ180:AR180)=2,0,-AP$49/500)</f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51">
        <f>+B180+1</f>
        <v>20</v>
      </c>
      <c r="C181" s="50" t="s">
        <v>39</v>
      </c>
      <c r="D181" s="50" t="s">
        <v>35</v>
      </c>
      <c r="E181" s="49">
        <v>196</v>
      </c>
      <c r="F181" s="48">
        <v>1.5820000000000001</v>
      </c>
      <c r="G181" s="61">
        <v>189.04</v>
      </c>
      <c r="H181" s="61">
        <v>0.41899999999999998</v>
      </c>
      <c r="I181" s="65">
        <v>195.61</v>
      </c>
      <c r="J181" s="116">
        <v>0.40766360000000001</v>
      </c>
      <c r="K181" s="148">
        <v>0</v>
      </c>
      <c r="L181" s="122"/>
      <c r="M181" s="2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5"/>
      <c r="AQ181" s="4">
        <f>AQ180+1</f>
        <v>112</v>
      </c>
      <c r="AR181">
        <f>IF(AF27="tad","tad",AF27)</f>
        <v>0</v>
      </c>
      <c r="AS181">
        <f>IF(COUNT(AQ181:AR181)=2,0,-AP$49/500)</f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51">
        <f>+B181+1</f>
        <v>21</v>
      </c>
      <c r="C182" s="50" t="s">
        <v>38</v>
      </c>
      <c r="D182" s="50" t="s">
        <v>35</v>
      </c>
      <c r="E182" s="49">
        <v>174</v>
      </c>
      <c r="F182" s="48">
        <v>0.47899999999999998</v>
      </c>
      <c r="G182" s="61">
        <v>172.38</v>
      </c>
      <c r="H182" s="61">
        <v>7.3999999999999996E-2</v>
      </c>
      <c r="I182" s="65">
        <v>170.52</v>
      </c>
      <c r="J182" s="116">
        <v>0.15937519999999999</v>
      </c>
      <c r="K182" s="148">
        <v>0</v>
      </c>
      <c r="L182" s="122"/>
      <c r="M182" s="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5"/>
      <c r="AQ182" s="4">
        <f>AQ181+1</f>
        <v>113</v>
      </c>
      <c r="AR182">
        <f>IF(AF28="tad","tad",AF28)</f>
        <v>0</v>
      </c>
      <c r="AS182">
        <f>IF(COUNT(AQ182:AR182)=2,0,-AP$49/500)</f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56">
        <v>22</v>
      </c>
      <c r="C183" s="55" t="s">
        <v>37</v>
      </c>
      <c r="D183" s="55" t="s">
        <v>35</v>
      </c>
      <c r="E183" s="53">
        <v>229.1</v>
      </c>
      <c r="F183" s="54">
        <v>0.79200000000000004</v>
      </c>
      <c r="G183" s="69">
        <v>222.84</v>
      </c>
      <c r="H183" s="69">
        <v>0.28000000000000003</v>
      </c>
      <c r="I183" s="68">
        <v>227.34</v>
      </c>
      <c r="J183" s="127">
        <v>0.65594799999999998</v>
      </c>
      <c r="K183" s="148">
        <v>0</v>
      </c>
      <c r="L183" s="125"/>
      <c r="M183" s="2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5"/>
      <c r="AQ183" s="4">
        <f>AQ182+1</f>
        <v>114</v>
      </c>
      <c r="AR183">
        <f>IF(AF29="tad","tad",AF29)</f>
        <v>0</v>
      </c>
      <c r="AS183">
        <f>IF(COUNT(AQ183:AR183)=2,0,-AP$49/500)</f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51">
        <f>+B183+1</f>
        <v>23</v>
      </c>
      <c r="C184" s="50" t="s">
        <v>36</v>
      </c>
      <c r="D184" s="50" t="s">
        <v>35</v>
      </c>
      <c r="E184" s="49">
        <v>249</v>
      </c>
      <c r="F184" s="48">
        <v>2.1240000000000001</v>
      </c>
      <c r="G184" s="61">
        <v>239.52</v>
      </c>
      <c r="H184" s="61">
        <v>0.187</v>
      </c>
      <c r="I184" s="65">
        <v>248.7</v>
      </c>
      <c r="J184" s="126">
        <v>2.0219184000000001</v>
      </c>
      <c r="K184" s="148">
        <v>0</v>
      </c>
      <c r="L184" s="125"/>
      <c r="M184" s="2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5"/>
      <c r="AQ184" s="4">
        <f>AQ183+1</f>
        <v>115</v>
      </c>
      <c r="AR184">
        <f>IF(AF30="tad","tad",AF30)</f>
        <v>0</v>
      </c>
      <c r="AS184">
        <f>IF(COUNT(AQ184:AR184)=2,0,-AP$49/500)</f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51">
        <f>+B184+1</f>
        <v>24</v>
      </c>
      <c r="C185" s="50" t="s">
        <v>34</v>
      </c>
      <c r="D185" s="50" t="s">
        <v>32</v>
      </c>
      <c r="E185" s="49">
        <v>164.75</v>
      </c>
      <c r="F185" s="49">
        <v>5</v>
      </c>
      <c r="G185" s="61">
        <v>154.43</v>
      </c>
      <c r="H185" s="61">
        <v>0.503</v>
      </c>
      <c r="I185" s="61">
        <v>143.9</v>
      </c>
      <c r="J185" s="126">
        <v>0.4000378</v>
      </c>
      <c r="K185" s="148">
        <v>0</v>
      </c>
      <c r="L185" s="125"/>
      <c r="M185" s="2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5"/>
      <c r="AQ185" s="4">
        <f>AQ184+1</f>
        <v>116</v>
      </c>
      <c r="AR185">
        <f>IF(AF31="tad","tad",AF31)</f>
        <v>0</v>
      </c>
      <c r="AS185">
        <f>IF(COUNT(AQ185:AR185)=2,0,-AP$49/500)</f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51">
        <f>+B185+1</f>
        <v>25</v>
      </c>
      <c r="C186" s="50" t="s">
        <v>33</v>
      </c>
      <c r="D186" s="50" t="s">
        <v>32</v>
      </c>
      <c r="E186" s="49">
        <v>179.1</v>
      </c>
      <c r="F186" s="48">
        <v>4.2</v>
      </c>
      <c r="G186" s="65">
        <v>166.32</v>
      </c>
      <c r="H186" s="65">
        <v>0.39800000000000002</v>
      </c>
      <c r="I186" s="61">
        <v>204.62</v>
      </c>
      <c r="J186" s="116">
        <v>3.0876642599999999</v>
      </c>
      <c r="K186" s="148">
        <v>0</v>
      </c>
      <c r="L186" s="122"/>
      <c r="M186" s="2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5"/>
      <c r="AQ186" s="4">
        <f>AQ185+1</f>
        <v>117</v>
      </c>
      <c r="AR186">
        <f>IF(AF32="tad","tad",AF32)</f>
        <v>0</v>
      </c>
      <c r="AS186">
        <f>IF(COUNT(AQ186:AR186)=2,0,-AP$49/500)</f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51">
        <f>+B186+1</f>
        <v>26</v>
      </c>
      <c r="C187" s="50" t="s">
        <v>31</v>
      </c>
      <c r="D187" s="50" t="s">
        <v>25</v>
      </c>
      <c r="E187" s="49">
        <v>325.56</v>
      </c>
      <c r="F187" s="48">
        <v>0.70099999999999996</v>
      </c>
      <c r="G187" s="65">
        <v>315.85000000000002</v>
      </c>
      <c r="H187" s="65">
        <v>0.114</v>
      </c>
      <c r="I187" s="65">
        <v>325.5</v>
      </c>
      <c r="J187" s="126">
        <v>0.69574786</v>
      </c>
      <c r="K187" s="148">
        <v>0</v>
      </c>
      <c r="L187" s="125"/>
      <c r="M187" s="2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5"/>
      <c r="AQ187" s="4">
        <f>AQ186+1</f>
        <v>118</v>
      </c>
      <c r="AR187">
        <f>IF(AF33="tad","tad",AF33)</f>
        <v>0</v>
      </c>
      <c r="AS187">
        <f>IF(COUNT(AQ187:AR187)=2,0,-AP$49/500)</f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51">
        <f>+B187+1</f>
        <v>27</v>
      </c>
      <c r="C188" s="50" t="s">
        <v>30</v>
      </c>
      <c r="D188" s="50" t="s">
        <v>25</v>
      </c>
      <c r="E188" s="49">
        <v>129.19999999999999</v>
      </c>
      <c r="F188" s="48">
        <v>0.5</v>
      </c>
      <c r="G188" s="61">
        <v>123.6</v>
      </c>
      <c r="H188" s="61">
        <v>2.9000000000000001E-2</v>
      </c>
      <c r="I188" s="65">
        <v>129.19999999999999</v>
      </c>
      <c r="J188" s="116">
        <v>0.5</v>
      </c>
      <c r="K188" s="148">
        <v>0</v>
      </c>
      <c r="L188" s="122"/>
      <c r="M188" s="2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5"/>
      <c r="AQ188" s="4">
        <f>AQ187+1</f>
        <v>119</v>
      </c>
      <c r="AR188">
        <f>IF(AF34="tad","tad",AF34)</f>
        <v>0</v>
      </c>
      <c r="AS188">
        <f>IF(COUNT(AQ188:AR188)=2,0,-AP$49/500)</f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51">
        <f>+B188+1</f>
        <v>28</v>
      </c>
      <c r="C189" s="50" t="s">
        <v>29</v>
      </c>
      <c r="D189" s="50" t="s">
        <v>25</v>
      </c>
      <c r="E189" s="49">
        <v>282.77999999999997</v>
      </c>
      <c r="F189" s="48">
        <v>0.51300000000000001</v>
      </c>
      <c r="G189" s="61">
        <v>277.87</v>
      </c>
      <c r="H189" s="61">
        <v>7.3999999999999996E-2</v>
      </c>
      <c r="I189" s="61">
        <v>272.77999999999997</v>
      </c>
      <c r="J189" s="116">
        <v>0.51354</v>
      </c>
      <c r="K189" s="148">
        <v>0</v>
      </c>
      <c r="L189" s="122"/>
      <c r="M189" s="2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5"/>
      <c r="AQ189" s="4">
        <f>AQ188+1</f>
        <v>120</v>
      </c>
      <c r="AR189">
        <f>IF(AF35="tad","tad",AF35)</f>
        <v>0</v>
      </c>
      <c r="AS189">
        <f>IF(COUNT(AQ189:AR189)=2,0,-AP$49/500)</f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51">
        <f>+B189+1</f>
        <v>29</v>
      </c>
      <c r="C190" s="50" t="s">
        <v>28</v>
      </c>
      <c r="D190" s="50" t="s">
        <v>25</v>
      </c>
      <c r="E190" s="49">
        <v>99</v>
      </c>
      <c r="F190" s="48">
        <v>2.6110000000000002</v>
      </c>
      <c r="G190" s="61">
        <v>91.8</v>
      </c>
      <c r="H190" s="61">
        <v>0.17</v>
      </c>
      <c r="I190" s="65">
        <v>98.98</v>
      </c>
      <c r="J190" s="126">
        <v>0.99473111800000003</v>
      </c>
      <c r="K190" s="148">
        <v>0</v>
      </c>
      <c r="L190" s="125"/>
      <c r="M190" s="2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5"/>
      <c r="AQ190" s="4">
        <f>AQ189+1</f>
        <v>121</v>
      </c>
      <c r="AR190">
        <f>IF(AF36="tad","tad",AF36)</f>
        <v>0</v>
      </c>
      <c r="AS190">
        <f>IF(COUNT(AQ190:AR190)=2,0,-AP$49/500)</f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51">
        <f>+B190+1</f>
        <v>30</v>
      </c>
      <c r="C191" s="50" t="s">
        <v>27</v>
      </c>
      <c r="D191" s="50" t="s">
        <v>25</v>
      </c>
      <c r="E191" s="49">
        <v>189.7</v>
      </c>
      <c r="F191" s="49">
        <v>7.9000000000000001E-2</v>
      </c>
      <c r="G191" s="61">
        <v>188.25</v>
      </c>
      <c r="H191" s="61">
        <v>3.2000000000000001E-2</v>
      </c>
      <c r="I191" s="65">
        <v>189.66</v>
      </c>
      <c r="J191" s="126">
        <v>7.9056000000000001E-2</v>
      </c>
      <c r="K191" s="148">
        <v>0</v>
      </c>
      <c r="L191" s="125"/>
      <c r="M191" s="2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5"/>
      <c r="AQ191" s="4">
        <f>AQ190+1</f>
        <v>122</v>
      </c>
      <c r="AR191">
        <f>IF(AG7="tad","tad",AG7)</f>
        <v>0</v>
      </c>
      <c r="AS191">
        <f>IF(COUNT(AQ191:AR191)=2,0,-AP$49/500)</f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51">
        <f>+B191+1</f>
        <v>31</v>
      </c>
      <c r="C192" s="50" t="s">
        <v>26</v>
      </c>
      <c r="D192" s="50" t="s">
        <v>25</v>
      </c>
      <c r="E192" s="49">
        <v>171.19</v>
      </c>
      <c r="F192" s="48">
        <v>9.6879999999999994E-2</v>
      </c>
      <c r="G192" s="61">
        <v>169.34</v>
      </c>
      <c r="H192" s="62">
        <v>5.1999999999999998E-2</v>
      </c>
      <c r="I192" s="65">
        <v>171.15</v>
      </c>
      <c r="J192" s="126">
        <v>9.5910999999999996E-2</v>
      </c>
      <c r="K192" s="148">
        <v>0</v>
      </c>
      <c r="L192" s="125"/>
      <c r="M192" s="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5"/>
      <c r="AQ192" s="4">
        <f>AQ191+1</f>
        <v>123</v>
      </c>
      <c r="AR192">
        <f>IF(AG8="tad","tad",AG8)</f>
        <v>0</v>
      </c>
      <c r="AS192">
        <f>IF(COUNT(AQ192:AR192)=2,0,-AP$49/500)</f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51">
        <f>+B192+1</f>
        <v>32</v>
      </c>
      <c r="C193" s="50" t="s">
        <v>24</v>
      </c>
      <c r="D193" s="50" t="s">
        <v>22</v>
      </c>
      <c r="E193" s="49">
        <v>142.6</v>
      </c>
      <c r="F193" s="48">
        <v>9.157</v>
      </c>
      <c r="G193" s="61">
        <v>139.43</v>
      </c>
      <c r="H193" s="61">
        <v>1.7649999999999999</v>
      </c>
      <c r="I193" s="61">
        <v>140.59</v>
      </c>
      <c r="J193" s="121">
        <v>10.024063979999999</v>
      </c>
      <c r="K193" s="148">
        <v>0</v>
      </c>
      <c r="L193" s="119"/>
      <c r="M193" s="2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5"/>
      <c r="AQ193" s="4">
        <f>AQ192+1</f>
        <v>124</v>
      </c>
      <c r="AR193">
        <f>IF(AG9="tad","tad",AG9)</f>
        <v>0</v>
      </c>
      <c r="AS193">
        <f>IF(COUNT(AQ193:AR193)=2,0,-AP$49/500)</f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51">
        <v>33</v>
      </c>
      <c r="C194" s="50" t="s">
        <v>23</v>
      </c>
      <c r="D194" s="50" t="s">
        <v>22</v>
      </c>
      <c r="E194" s="49">
        <v>239.5</v>
      </c>
      <c r="F194" s="48">
        <v>2.6720000000000002</v>
      </c>
      <c r="G194" s="61">
        <v>234.45</v>
      </c>
      <c r="H194" s="62">
        <v>0.44600000000000001</v>
      </c>
      <c r="I194" s="61">
        <v>238.27</v>
      </c>
      <c r="J194" s="121">
        <v>2.0112000000000001</v>
      </c>
      <c r="K194" s="148">
        <v>0</v>
      </c>
      <c r="L194" s="119"/>
      <c r="M194" s="2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5"/>
      <c r="AQ194" s="4">
        <f>AQ193+1</f>
        <v>125</v>
      </c>
      <c r="AR194">
        <f>IF(AG10="tad","tad",AG10)</f>
        <v>0</v>
      </c>
      <c r="AS194">
        <f>IF(COUNT(AQ194:AR194)=2,0,-AP$49/500)</f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51">
        <f>+B194+1</f>
        <v>34</v>
      </c>
      <c r="C195" s="50" t="s">
        <v>21</v>
      </c>
      <c r="D195" s="50" t="s">
        <v>20</v>
      </c>
      <c r="E195" s="49">
        <v>120.5</v>
      </c>
      <c r="F195" s="48">
        <v>3.677</v>
      </c>
      <c r="G195" s="61">
        <v>118.55</v>
      </c>
      <c r="H195" s="61">
        <v>0.59499999999999997</v>
      </c>
      <c r="I195" s="61">
        <v>120.66</v>
      </c>
      <c r="J195" s="116">
        <v>3.9825840000000001</v>
      </c>
      <c r="K195" s="148">
        <v>0</v>
      </c>
      <c r="L195" s="122"/>
      <c r="M195" s="2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5"/>
      <c r="AQ195" s="4">
        <f>AQ194+1</f>
        <v>126</v>
      </c>
      <c r="AR195">
        <f>IF(AG11="tad","tad",AG11)</f>
        <v>0</v>
      </c>
      <c r="AS195">
        <f>IF(COUNT(AQ195:AR195)=2,0,-AP$49/500)</f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51">
        <f>+B195+1</f>
        <v>35</v>
      </c>
      <c r="C196" s="50" t="s">
        <v>19</v>
      </c>
      <c r="D196" s="50" t="s">
        <v>18</v>
      </c>
      <c r="E196" s="49">
        <v>110.56</v>
      </c>
      <c r="F196" s="48">
        <v>2.75</v>
      </c>
      <c r="G196" s="61">
        <v>107.16</v>
      </c>
      <c r="H196" s="61">
        <v>0.311</v>
      </c>
      <c r="I196" s="61">
        <v>110.53</v>
      </c>
      <c r="J196" s="116">
        <v>2.6930803399999999</v>
      </c>
      <c r="K196" s="148">
        <v>0</v>
      </c>
      <c r="L196" s="122"/>
      <c r="M196" s="2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5"/>
      <c r="AQ196" s="4">
        <f>AQ195+1</f>
        <v>127</v>
      </c>
      <c r="AR196">
        <f>IF(AG12="tad","tad",AG12)</f>
        <v>0</v>
      </c>
      <c r="AS196">
        <f>IF(COUNT(AQ196:AR196)=2,0,-AP$49/500)</f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51">
        <f>+B196+1</f>
        <v>36</v>
      </c>
      <c r="C197" s="50" t="s">
        <v>17</v>
      </c>
      <c r="D197" s="50" t="s">
        <v>15</v>
      </c>
      <c r="E197" s="49">
        <v>72</v>
      </c>
      <c r="F197" s="48">
        <v>38.036000000000001</v>
      </c>
      <c r="G197" s="61">
        <v>54.7</v>
      </c>
      <c r="H197" s="62">
        <v>8.798</v>
      </c>
      <c r="I197" s="61">
        <v>70.819999999999993</v>
      </c>
      <c r="J197" s="121">
        <v>34.969000000000001</v>
      </c>
      <c r="K197" s="148">
        <v>0</v>
      </c>
      <c r="L197" s="119"/>
      <c r="M197" s="2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5"/>
      <c r="AQ197" s="4">
        <f>AQ196+1</f>
        <v>128</v>
      </c>
      <c r="AR197">
        <f>IF(AG13="tad","tad",AG13)</f>
        <v>0</v>
      </c>
      <c r="AS197">
        <f>IF(COUNT(AQ197:AR197)=2,0,-AP$49/500)</f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51">
        <f>+B197+1</f>
        <v>37</v>
      </c>
      <c r="C198" s="50" t="s">
        <v>16</v>
      </c>
      <c r="D198" s="50" t="s">
        <v>15</v>
      </c>
      <c r="E198" s="49">
        <v>185</v>
      </c>
      <c r="F198" s="48">
        <v>388.72199999999998</v>
      </c>
      <c r="G198" s="61">
        <v>167</v>
      </c>
      <c r="H198" s="62">
        <v>217.202</v>
      </c>
      <c r="I198" s="178">
        <v>184.42</v>
      </c>
      <c r="J198" s="177">
        <v>382.77800000000002</v>
      </c>
      <c r="K198" s="148">
        <v>0</v>
      </c>
      <c r="L198" s="119"/>
      <c r="M198" s="2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5"/>
      <c r="AQ198" s="4">
        <f>AQ197+1</f>
        <v>129</v>
      </c>
      <c r="AR198">
        <f>IF(AG14="tad","tad",AG14)</f>
        <v>0</v>
      </c>
      <c r="AS198">
        <f>IF(COUNT(AQ198:AR198)=2,0,-AP$49/500)</f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51">
        <v>38</v>
      </c>
      <c r="C199" s="50" t="s">
        <v>14</v>
      </c>
      <c r="D199" s="50" t="s">
        <v>13</v>
      </c>
      <c r="E199" s="49">
        <v>231</v>
      </c>
      <c r="F199" s="48">
        <v>30.48</v>
      </c>
      <c r="G199" s="61">
        <v>228.11</v>
      </c>
      <c r="H199" s="62">
        <v>5.93</v>
      </c>
      <c r="I199" s="61">
        <v>229.37</v>
      </c>
      <c r="J199" s="121">
        <v>8.4380000000000006</v>
      </c>
      <c r="K199" s="148">
        <v>0</v>
      </c>
      <c r="L199" s="176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5"/>
      <c r="AQ199" s="4">
        <f>AQ198+1</f>
        <v>130</v>
      </c>
      <c r="AR199">
        <f>IF(AG15="tad","tad",AG15)</f>
        <v>0</v>
      </c>
      <c r="AS199">
        <f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56">
        <v>39</v>
      </c>
      <c r="C200" s="55" t="s">
        <v>11</v>
      </c>
      <c r="D200" s="55" t="s">
        <v>10</v>
      </c>
      <c r="E200" s="53">
        <v>149.30000000000001</v>
      </c>
      <c r="F200" s="54">
        <v>17.670000000000002</v>
      </c>
      <c r="G200" s="53">
        <v>149.30000000000001</v>
      </c>
      <c r="H200" s="54">
        <v>17.670000000000002</v>
      </c>
      <c r="I200" s="53">
        <v>149.96</v>
      </c>
      <c r="J200" s="52">
        <v>11.6</v>
      </c>
      <c r="K200" s="148">
        <v>0</v>
      </c>
      <c r="L200" s="114"/>
      <c r="M200" s="2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5"/>
      <c r="AQ200" s="4">
        <f>AQ199+1</f>
        <v>131</v>
      </c>
      <c r="AR200">
        <f>IF(AG16="tad","tad",AG16)</f>
        <v>0</v>
      </c>
      <c r="AS200">
        <f>IF(COUNT(AQ200:AR200)=2,0,-AP$49/500)</f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51">
        <f>+B200+1</f>
        <v>40</v>
      </c>
      <c r="C201" s="50" t="s">
        <v>8</v>
      </c>
      <c r="D201" s="50" t="s">
        <v>5</v>
      </c>
      <c r="E201" s="49">
        <v>39</v>
      </c>
      <c r="F201" s="48">
        <v>0.47399999999999998</v>
      </c>
      <c r="G201" s="49">
        <v>39</v>
      </c>
      <c r="H201" s="48">
        <v>0.47</v>
      </c>
      <c r="I201" s="117">
        <v>38.909999999999997</v>
      </c>
      <c r="J201" s="121">
        <v>0.46100000000000002</v>
      </c>
      <c r="K201" s="148">
        <v>0</v>
      </c>
      <c r="L201" s="114"/>
      <c r="M201" s="2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5"/>
      <c r="AQ201" s="4">
        <f>AQ200+1</f>
        <v>132</v>
      </c>
      <c r="AR201">
        <f>IF(AG17="tad","tad",AG17)</f>
        <v>0</v>
      </c>
      <c r="AS201">
        <f>IF(COUNT(AQ201:AR201)=2,0,-AP$49/500)</f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47">
        <v>41</v>
      </c>
      <c r="C202" s="46" t="s">
        <v>6</v>
      </c>
      <c r="D202" s="46" t="s">
        <v>5</v>
      </c>
      <c r="E202" s="45">
        <v>70</v>
      </c>
      <c r="F202" s="44">
        <v>0.81699999999999995</v>
      </c>
      <c r="G202" s="45">
        <v>70</v>
      </c>
      <c r="H202" s="44">
        <v>0.82</v>
      </c>
      <c r="I202" s="43">
        <v>70.099999999999994</v>
      </c>
      <c r="J202" s="121">
        <v>0.76600000000000001</v>
      </c>
      <c r="K202" s="148">
        <v>0</v>
      </c>
      <c r="L202" s="114"/>
      <c r="M202" s="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5"/>
      <c r="AQ202" s="4">
        <f>AQ201+1</f>
        <v>133</v>
      </c>
      <c r="AR202">
        <f>IF(AG18="tad","tad",AG18)</f>
        <v>0</v>
      </c>
      <c r="AS202">
        <f>IF(COUNT(AQ202:AR202)=2,0,-AP$49/500)</f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39"/>
      <c r="C203" s="38" t="s">
        <v>4</v>
      </c>
      <c r="D203" s="38"/>
      <c r="E203" s="36"/>
      <c r="F203" s="37">
        <f>SUM(F162:F202)</f>
        <v>1813.882478</v>
      </c>
      <c r="G203" s="36"/>
      <c r="H203" s="175">
        <f>SUM(H165:H202)</f>
        <v>707.09900000000005</v>
      </c>
      <c r="I203" s="174"/>
      <c r="J203" s="173">
        <f>SUM(J162:J202)</f>
        <v>1613.1956106050311</v>
      </c>
      <c r="K203" s="172">
        <f>SUM(K162:K202)</f>
        <v>0</v>
      </c>
      <c r="L203" s="171"/>
      <c r="M203" s="2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5"/>
      <c r="AQ203" s="4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3" t="s">
        <v>1</v>
      </c>
      <c r="C204" s="32" t="s">
        <v>3</v>
      </c>
      <c r="D204" s="32"/>
      <c r="E204" s="28"/>
      <c r="F204" s="31"/>
      <c r="G204" s="30"/>
      <c r="H204" s="170">
        <v>1</v>
      </c>
      <c r="I204" s="166"/>
      <c r="J204" s="169">
        <f>IFERROR(+J203/H203,0)</f>
        <v>2.2814282167066153</v>
      </c>
      <c r="K204" s="168">
        <f>IFERROR(+K203/I203,0)</f>
        <v>0</v>
      </c>
      <c r="L204" s="19"/>
      <c r="M204" s="2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5"/>
      <c r="AQ204" s="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8"/>
      <c r="C205" s="17" t="s">
        <v>2</v>
      </c>
      <c r="D205" s="16"/>
      <c r="E205" s="111">
        <v>1736.79</v>
      </c>
      <c r="F205" s="23">
        <v>1</v>
      </c>
      <c r="G205" s="24" t="s">
        <v>1</v>
      </c>
      <c r="H205" s="167">
        <f>+H203/F203*100%</f>
        <v>0.38982624760764684</v>
      </c>
      <c r="I205" s="166"/>
      <c r="J205" s="165">
        <f>+J203/F203</f>
        <v>0.88936060090494529</v>
      </c>
      <c r="K205" s="164"/>
      <c r="L205" s="19"/>
      <c r="M205" s="2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5"/>
      <c r="AQ205" s="4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8"/>
      <c r="C206" s="17" t="s">
        <v>0</v>
      </c>
      <c r="D206" s="16"/>
      <c r="E206" s="15">
        <f>F203-E205</f>
        <v>77.092478000000028</v>
      </c>
      <c r="F206" s="109"/>
      <c r="G206" s="110"/>
      <c r="H206" s="109"/>
      <c r="I206" s="8"/>
      <c r="J206" s="109"/>
      <c r="K206" s="108"/>
      <c r="L206" s="19"/>
      <c r="M206" s="2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5"/>
      <c r="AQ206" s="4">
        <f>AQ202+1</f>
        <v>134</v>
      </c>
      <c r="AR206">
        <f>IF(AG19="tad","tad",AG19)</f>
        <v>0</v>
      </c>
      <c r="AS206">
        <f>IF(COUNT(AQ206:AR206)=2,0,-AP$49/500)</f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107"/>
      <c r="C207" s="104"/>
      <c r="D207" s="104"/>
      <c r="E207" s="104"/>
      <c r="F207" s="105">
        <v>25</v>
      </c>
      <c r="G207" s="106" t="s">
        <v>76</v>
      </c>
      <c r="H207" s="143">
        <v>2021</v>
      </c>
      <c r="I207" s="104"/>
      <c r="J207" s="104"/>
      <c r="K207" s="103"/>
      <c r="L207" s="19"/>
      <c r="M207" s="2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5"/>
      <c r="AQ207" s="4">
        <f>AQ206+1</f>
        <v>135</v>
      </c>
      <c r="AR207">
        <f>IF(AG20="tad","tad",AG20)</f>
        <v>0</v>
      </c>
      <c r="AS207">
        <f>IF(COUNT(AQ207:AR207)=2,0,-AP$49/500)</f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101" t="s">
        <v>75</v>
      </c>
      <c r="C208" s="32" t="s">
        <v>74</v>
      </c>
      <c r="D208" s="32" t="s">
        <v>73</v>
      </c>
      <c r="E208" s="98" t="s">
        <v>72</v>
      </c>
      <c r="F208" s="97"/>
      <c r="G208" s="98" t="s">
        <v>71</v>
      </c>
      <c r="H208" s="97"/>
      <c r="I208" s="98" t="s">
        <v>70</v>
      </c>
      <c r="J208" s="97"/>
      <c r="K208" s="96" t="s">
        <v>69</v>
      </c>
      <c r="L208" s="19"/>
      <c r="M208" s="2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5"/>
      <c r="AQ208" s="4">
        <f>AQ207+1</f>
        <v>136</v>
      </c>
      <c r="AR208">
        <f>IF(AG21="tad","tad",AG21)</f>
        <v>0</v>
      </c>
      <c r="AS208">
        <f>IF(COUNT(AQ208:AR208)=2,0,-AP$49/500)</f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95"/>
      <c r="C209" s="94"/>
      <c r="D209" s="94"/>
      <c r="E209" s="92" t="s">
        <v>68</v>
      </c>
      <c r="F209" s="92" t="s">
        <v>67</v>
      </c>
      <c r="G209" s="93" t="s">
        <v>68</v>
      </c>
      <c r="H209" s="92" t="s">
        <v>67</v>
      </c>
      <c r="I209" s="93" t="s">
        <v>68</v>
      </c>
      <c r="J209" s="92" t="s">
        <v>67</v>
      </c>
      <c r="K209" s="91"/>
      <c r="L209" s="19"/>
      <c r="M209" s="2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5"/>
      <c r="AQ209" s="4">
        <f>AQ208+1</f>
        <v>137</v>
      </c>
      <c r="AR209">
        <f>IF(AG22="tad","tad",AG22)</f>
        <v>0</v>
      </c>
      <c r="AS209">
        <f>IF(COUNT(AQ209:AR209)=2,0,-AP$49/500)</f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90"/>
      <c r="C210" s="89"/>
      <c r="D210" s="89"/>
      <c r="E210" s="87" t="s">
        <v>66</v>
      </c>
      <c r="F210" s="87" t="s">
        <v>64</v>
      </c>
      <c r="G210" s="88" t="s">
        <v>66</v>
      </c>
      <c r="H210" s="87" t="s">
        <v>64</v>
      </c>
      <c r="I210" s="88" t="s">
        <v>66</v>
      </c>
      <c r="J210" s="87" t="s">
        <v>64</v>
      </c>
      <c r="K210" s="86"/>
      <c r="L210" s="19"/>
      <c r="M210" s="2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5"/>
      <c r="AQ210" s="4">
        <f>AQ209+1</f>
        <v>138</v>
      </c>
      <c r="AR210">
        <f>IF(AG23="tad","tad",AG23)</f>
        <v>0</v>
      </c>
      <c r="AS210">
        <f>IF(COUNT(AQ210:AR210)=2,0,-AP$49/500)</f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39">
        <v>1</v>
      </c>
      <c r="C211" s="38">
        <v>2</v>
      </c>
      <c r="D211" s="38">
        <v>3</v>
      </c>
      <c r="E211" s="38">
        <v>4</v>
      </c>
      <c r="F211" s="38">
        <v>5</v>
      </c>
      <c r="G211" s="38">
        <v>6</v>
      </c>
      <c r="H211" s="38">
        <v>7</v>
      </c>
      <c r="I211" s="38">
        <v>8</v>
      </c>
      <c r="J211" s="38">
        <v>9</v>
      </c>
      <c r="K211" s="85">
        <v>10</v>
      </c>
      <c r="L211" s="19"/>
      <c r="M211" s="2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5"/>
      <c r="AQ211" s="4">
        <f>AQ210+1</f>
        <v>139</v>
      </c>
      <c r="AR211">
        <f>IF(AG24="tad","tad",AG24)</f>
        <v>0</v>
      </c>
      <c r="AS211">
        <f>IF(COUNT(AQ211:AR211)=2,0,-AP$49/500)</f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56">
        <v>1</v>
      </c>
      <c r="C212" s="55" t="s">
        <v>63</v>
      </c>
      <c r="D212" s="55" t="s">
        <v>61</v>
      </c>
      <c r="E212" s="49">
        <v>55.77</v>
      </c>
      <c r="F212" s="48">
        <v>31.144597999999998</v>
      </c>
      <c r="G212" s="69">
        <v>53.24</v>
      </c>
      <c r="H212" s="69">
        <v>18.036000000000001</v>
      </c>
      <c r="I212" s="69">
        <v>56.08</v>
      </c>
      <c r="J212" s="131">
        <v>32.805</v>
      </c>
      <c r="K212" s="148"/>
      <c r="L212" s="163"/>
      <c r="M212" s="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5"/>
      <c r="AQ212" s="4">
        <f>AQ211+1</f>
        <v>140</v>
      </c>
      <c r="AR212">
        <f>IF(AG25="tad","tad",AG25)</f>
        <v>0</v>
      </c>
      <c r="AS212">
        <f>IF(COUNT(AQ212:AR212)=2,0,-AP$49/500)</f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51">
        <v>2</v>
      </c>
      <c r="C213" s="50" t="s">
        <v>62</v>
      </c>
      <c r="D213" s="50" t="s">
        <v>61</v>
      </c>
      <c r="E213" s="53">
        <v>339.5</v>
      </c>
      <c r="F213" s="54">
        <v>7.77</v>
      </c>
      <c r="G213" s="61">
        <v>338.77</v>
      </c>
      <c r="H213" s="62">
        <v>7.157</v>
      </c>
      <c r="I213" s="61">
        <v>339.54</v>
      </c>
      <c r="J213" s="159">
        <v>7.8</v>
      </c>
      <c r="K213" s="148"/>
      <c r="L213" s="162"/>
      <c r="M213" s="2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5"/>
      <c r="AQ213" s="4">
        <f>AQ212+1</f>
        <v>141</v>
      </c>
      <c r="AR213">
        <f>IF(AG26="tad","tad",AG26)</f>
        <v>0</v>
      </c>
      <c r="AS213">
        <f>IF(COUNT(AQ213:AR213)=2,0,-AP$49/500)</f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51">
        <f>+B213+1</f>
        <v>3</v>
      </c>
      <c r="C214" s="50" t="s">
        <v>60</v>
      </c>
      <c r="D214" s="50" t="s">
        <v>59</v>
      </c>
      <c r="E214" s="49">
        <v>77.5</v>
      </c>
      <c r="F214" s="48">
        <v>49.02</v>
      </c>
      <c r="G214" s="61">
        <v>73.650000000000006</v>
      </c>
      <c r="H214" s="62">
        <v>27.367000000000001</v>
      </c>
      <c r="I214" s="61">
        <v>77.62</v>
      </c>
      <c r="J214" s="159">
        <v>49.809027</v>
      </c>
      <c r="K214" s="148"/>
      <c r="L214" s="162"/>
      <c r="M214" s="2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5"/>
      <c r="AQ214" s="4">
        <f>AQ213+1</f>
        <v>142</v>
      </c>
      <c r="AR214">
        <f>IF(AG27="tad","tad",AG27)</f>
        <v>0</v>
      </c>
      <c r="AS214">
        <f>IF(COUNT(AQ214:AR214)=2,0,-AP$49/500)</f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51">
        <f>+B214+1</f>
        <v>4</v>
      </c>
      <c r="C215" s="50" t="s">
        <v>58</v>
      </c>
      <c r="D215" s="50" t="s">
        <v>10</v>
      </c>
      <c r="E215" s="49">
        <v>463.3</v>
      </c>
      <c r="F215" s="48">
        <v>49.9</v>
      </c>
      <c r="G215" s="79">
        <v>462.22</v>
      </c>
      <c r="H215" s="79">
        <v>27.992000000000001</v>
      </c>
      <c r="I215" s="48">
        <v>462.9</v>
      </c>
      <c r="J215" s="159">
        <v>45.993000000000002</v>
      </c>
      <c r="K215" s="148"/>
      <c r="L215" s="161"/>
      <c r="M215" s="76"/>
      <c r="N215" s="7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5"/>
      <c r="AQ215" s="4">
        <f>AQ214+1</f>
        <v>143</v>
      </c>
      <c r="AR215">
        <f>IF(AG28="tad","tad",AG28)</f>
        <v>0</v>
      </c>
      <c r="AS215">
        <f>IF(COUNT(AQ215:AR215)=2,0,-AP$49/500)</f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51">
        <f>+B215+1</f>
        <v>5</v>
      </c>
      <c r="C216" s="50" t="s">
        <v>57</v>
      </c>
      <c r="D216" s="50" t="s">
        <v>55</v>
      </c>
      <c r="E216" s="49">
        <v>207</v>
      </c>
      <c r="F216" s="48">
        <v>9.5030000000000001</v>
      </c>
      <c r="G216" s="61">
        <v>195.32</v>
      </c>
      <c r="H216" s="65">
        <v>1.218</v>
      </c>
      <c r="I216" s="43">
        <v>207.02</v>
      </c>
      <c r="J216" s="159">
        <v>9.5299999999999994</v>
      </c>
      <c r="K216" s="148"/>
      <c r="L216" s="15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5"/>
      <c r="AQ216" s="4">
        <f>AQ215+1</f>
        <v>144</v>
      </c>
      <c r="AR216">
        <f>IF(AG29="tad","tad",AG29)</f>
        <v>0</v>
      </c>
      <c r="AS216">
        <f>IF(COUNT(AQ216:AR216)=2,0,-AP$49/500)</f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51">
        <f>+B216+1</f>
        <v>6</v>
      </c>
      <c r="C217" s="50" t="s">
        <v>56</v>
      </c>
      <c r="D217" s="50" t="s">
        <v>55</v>
      </c>
      <c r="E217" s="49">
        <v>320</v>
      </c>
      <c r="F217" s="48">
        <v>5.1509999999999998</v>
      </c>
      <c r="G217" s="61">
        <v>306.97000000000003</v>
      </c>
      <c r="H217" s="65">
        <v>0.65700000000000003</v>
      </c>
      <c r="I217" s="43">
        <v>320.10000000000002</v>
      </c>
      <c r="J217" s="159">
        <v>5.2</v>
      </c>
      <c r="K217" s="148"/>
      <c r="L217" s="15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5"/>
      <c r="AQ217" s="4">
        <f>AQ216+1</f>
        <v>145</v>
      </c>
      <c r="AR217">
        <f>IF(AG30="tad","tad",AG30)</f>
        <v>0</v>
      </c>
      <c r="AS217">
        <f>IF(COUNT(AQ217:AR217)=2,0,-AP$49/500)</f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51">
        <f>+B217+1</f>
        <v>7</v>
      </c>
      <c r="C218" s="50" t="s">
        <v>54</v>
      </c>
      <c r="D218" s="50" t="s">
        <v>44</v>
      </c>
      <c r="E218" s="49">
        <v>90</v>
      </c>
      <c r="F218" s="48">
        <v>689.09100000000001</v>
      </c>
      <c r="G218" s="61">
        <v>79.7</v>
      </c>
      <c r="H218" s="61">
        <v>281.37</v>
      </c>
      <c r="I218" s="43">
        <v>89.47</v>
      </c>
      <c r="J218" s="159">
        <v>657.01949197703084</v>
      </c>
      <c r="K218" s="148"/>
      <c r="L218" s="15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5"/>
      <c r="AQ218" s="4">
        <f>AQ217+1</f>
        <v>146</v>
      </c>
      <c r="AR218">
        <f>IF(AG31="tad","tad",AG31)</f>
        <v>0</v>
      </c>
      <c r="AS218">
        <f>IF(COUNT(AQ218:AR218)=2,0,-AP$49/500)</f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51">
        <f>+B218+1</f>
        <v>8</v>
      </c>
      <c r="C219" s="50" t="s">
        <v>53</v>
      </c>
      <c r="D219" s="50" t="s">
        <v>51</v>
      </c>
      <c r="E219" s="49">
        <v>120.5</v>
      </c>
      <c r="F219" s="48">
        <v>2.0920000000000001</v>
      </c>
      <c r="G219" s="61">
        <v>114.9</v>
      </c>
      <c r="H219" s="62">
        <v>0.22800000000000001</v>
      </c>
      <c r="I219" s="74">
        <v>120.2</v>
      </c>
      <c r="J219" s="159">
        <v>1.657</v>
      </c>
      <c r="K219" s="148"/>
      <c r="L219" s="16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5"/>
      <c r="AQ219" s="4">
        <f>AQ218+1</f>
        <v>147</v>
      </c>
      <c r="AR219">
        <f>IF(AG32="tad","tad",AG32)</f>
        <v>0</v>
      </c>
      <c r="AS219">
        <f>IF(COUNT(AQ219:AR219)=2,0,-AP$49/500)</f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51">
        <f>+B219+1</f>
        <v>9</v>
      </c>
      <c r="C220" s="50" t="s">
        <v>52</v>
      </c>
      <c r="D220" s="50" t="s">
        <v>51</v>
      </c>
      <c r="E220" s="49">
        <v>120.8</v>
      </c>
      <c r="F220" s="48">
        <v>2.3530000000000002</v>
      </c>
      <c r="G220" s="61">
        <v>113.61</v>
      </c>
      <c r="H220" s="62">
        <v>0.35699999999999998</v>
      </c>
      <c r="I220" s="43">
        <v>120.06</v>
      </c>
      <c r="J220" s="159">
        <v>1.45</v>
      </c>
      <c r="K220" s="148"/>
      <c r="L220" s="15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5"/>
      <c r="AQ220" s="4">
        <f>AQ219+1</f>
        <v>148</v>
      </c>
      <c r="AR220">
        <f>IF(AG33="tad","tad",AG33)</f>
        <v>0</v>
      </c>
      <c r="AS220">
        <f>IF(COUNT(AQ220:AR220)=2,0,-AP$49/500)</f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51">
        <f>+B220+1</f>
        <v>10</v>
      </c>
      <c r="C221" s="50" t="s">
        <v>50</v>
      </c>
      <c r="D221" s="50" t="s">
        <v>5</v>
      </c>
      <c r="E221" s="49">
        <v>46.5</v>
      </c>
      <c r="F221" s="49">
        <v>4.5999999999999996</v>
      </c>
      <c r="G221" s="61">
        <v>43.1</v>
      </c>
      <c r="H221" s="61">
        <v>2.1640000000000001</v>
      </c>
      <c r="I221" s="43">
        <v>43.69</v>
      </c>
      <c r="J221" s="159">
        <v>2.1040000000000001</v>
      </c>
      <c r="K221" s="148"/>
      <c r="L221" s="15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5"/>
      <c r="AQ221" s="4">
        <f>AQ220+1</f>
        <v>149</v>
      </c>
      <c r="AR221">
        <f>IF(AG34="tad","tad",AG34)</f>
        <v>0</v>
      </c>
      <c r="AS221">
        <f>IF(COUNT(AQ221:AR221)=2,0,-AP$49/500)</f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51">
        <f>+B221+1</f>
        <v>11</v>
      </c>
      <c r="C222" s="50" t="s">
        <v>49</v>
      </c>
      <c r="D222" s="50" t="s">
        <v>5</v>
      </c>
      <c r="E222" s="49">
        <v>51.5</v>
      </c>
      <c r="F222" s="48">
        <v>2.4159999999999999</v>
      </c>
      <c r="G222" s="61">
        <v>46.86</v>
      </c>
      <c r="H222" s="61">
        <v>0.90600000000000003</v>
      </c>
      <c r="I222" s="71">
        <v>51.44</v>
      </c>
      <c r="J222" s="159">
        <v>2.5430000000000001</v>
      </c>
      <c r="K222" s="148"/>
      <c r="L222" s="15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5"/>
      <c r="AQ222" s="4">
        <f>AQ221+1</f>
        <v>150</v>
      </c>
      <c r="AR222">
        <f>IF(AG35="tad","tad",AG35)</f>
        <v>0</v>
      </c>
      <c r="AS222">
        <f>IF(COUNT(AQ222:AR222)=2,0,-AP$49/500)</f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51">
        <f>+B222+1</f>
        <v>12</v>
      </c>
      <c r="C223" s="50" t="s">
        <v>48</v>
      </c>
      <c r="D223" s="50" t="s">
        <v>44</v>
      </c>
      <c r="E223" s="49">
        <v>81</v>
      </c>
      <c r="F223" s="48">
        <v>1.093</v>
      </c>
      <c r="G223" s="61">
        <v>73.94</v>
      </c>
      <c r="H223" s="62">
        <v>0.18</v>
      </c>
      <c r="I223" s="43">
        <v>79</v>
      </c>
      <c r="J223" s="159">
        <v>0.91700000000000004</v>
      </c>
      <c r="K223" s="148"/>
      <c r="L223" s="15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5"/>
      <c r="AQ223" s="4">
        <f>AQ222+1</f>
        <v>151</v>
      </c>
      <c r="AR223">
        <f>IF(AG36="tad","tad",AG36)</f>
        <v>0</v>
      </c>
      <c r="AS223">
        <f>IF(COUNT(AQ223:AR223)=2,0,-AP$49/500)</f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51">
        <f>+B223+1</f>
        <v>13</v>
      </c>
      <c r="C224" s="50" t="s">
        <v>47</v>
      </c>
      <c r="D224" s="50" t="s">
        <v>44</v>
      </c>
      <c r="E224" s="49">
        <v>82.8</v>
      </c>
      <c r="F224" s="48">
        <v>0.42899999999999999</v>
      </c>
      <c r="G224" s="61">
        <v>80.02</v>
      </c>
      <c r="H224" s="62">
        <v>8.4000000000000005E-2</v>
      </c>
      <c r="I224" s="43">
        <v>81.53</v>
      </c>
      <c r="J224" s="159">
        <v>5.7000000000000002E-2</v>
      </c>
      <c r="K224" s="148"/>
      <c r="L224" s="15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5"/>
      <c r="AQ224" s="4">
        <f>AQ223+1</f>
        <v>152</v>
      </c>
      <c r="AR224">
        <f>IF(AG37="tad","tad",AG37)</f>
        <v>0</v>
      </c>
      <c r="AS224">
        <f>IF(COUNT(AQ224:AR224)=2,0,-AP$49/500)</f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51">
        <f>+B224+1</f>
        <v>14</v>
      </c>
      <c r="C225" s="50" t="s">
        <v>46</v>
      </c>
      <c r="D225" s="50" t="s">
        <v>44</v>
      </c>
      <c r="E225" s="49">
        <v>69.95</v>
      </c>
      <c r="F225" s="48">
        <v>0.25</v>
      </c>
      <c r="G225" s="61">
        <v>67.95</v>
      </c>
      <c r="H225" s="61">
        <v>4.9000000000000002E-2</v>
      </c>
      <c r="I225" s="43">
        <v>63.61</v>
      </c>
      <c r="J225" s="159">
        <v>0.20599999999999999</v>
      </c>
      <c r="K225" s="148"/>
      <c r="L225" s="15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5"/>
      <c r="AQ225" s="4">
        <f>AQ224+1</f>
        <v>153</v>
      </c>
      <c r="AR225">
        <f>IF(AH7="tad","tad",AH7)</f>
        <v>0</v>
      </c>
      <c r="AS225">
        <f>IF(COUNT(AQ225:AR225)=2,0,-AP$49/500)</f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51">
        <f>+B225+1</f>
        <v>15</v>
      </c>
      <c r="C226" s="50" t="s">
        <v>45</v>
      </c>
      <c r="D226" s="50" t="s">
        <v>44</v>
      </c>
      <c r="E226" s="49">
        <v>48.2</v>
      </c>
      <c r="F226" s="48">
        <v>0.38500000000000001</v>
      </c>
      <c r="G226" s="61">
        <v>44.16</v>
      </c>
      <c r="H226" s="62">
        <v>8.9999999999999993E-3</v>
      </c>
      <c r="I226" s="43">
        <v>46.82</v>
      </c>
      <c r="J226" s="159">
        <v>0.36899999999999999</v>
      </c>
      <c r="K226" s="148"/>
      <c r="L226" s="15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5"/>
      <c r="AQ226" s="4">
        <f>AQ225+1</f>
        <v>154</v>
      </c>
      <c r="AR226">
        <f>IF(AH8="tad","tad",AH8)</f>
        <v>0</v>
      </c>
      <c r="AS226">
        <f>IF(COUNT(AQ226:AR226)=2,0,-AP$49/500)</f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51">
        <f>+B226+1</f>
        <v>16</v>
      </c>
      <c r="C227" s="50" t="s">
        <v>43</v>
      </c>
      <c r="D227" s="50" t="s">
        <v>35</v>
      </c>
      <c r="E227" s="49">
        <v>136</v>
      </c>
      <c r="F227" s="48">
        <v>440</v>
      </c>
      <c r="G227" s="61">
        <v>127.3</v>
      </c>
      <c r="H227" s="61">
        <v>64.974000000000004</v>
      </c>
      <c r="I227" s="61">
        <v>135.31</v>
      </c>
      <c r="J227" s="116">
        <v>328.88070969</v>
      </c>
      <c r="K227" s="148"/>
      <c r="L227" s="152"/>
      <c r="M227" s="2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5"/>
      <c r="AQ227" s="4">
        <f>AQ226+1</f>
        <v>155</v>
      </c>
      <c r="AR227">
        <f>IF(AH9="tad","tad",AH9)</f>
        <v>0</v>
      </c>
      <c r="AS227">
        <f>IF(COUNT(AQ227:AR227)=2,0,-AP$49/500)</f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51">
        <f>+B227+1</f>
        <v>17</v>
      </c>
      <c r="C228" s="50" t="s">
        <v>42</v>
      </c>
      <c r="D228" s="50" t="s">
        <v>35</v>
      </c>
      <c r="E228" s="49">
        <v>113.5</v>
      </c>
      <c r="F228" s="48">
        <v>3.7519999999999998</v>
      </c>
      <c r="G228" s="61">
        <v>104.42</v>
      </c>
      <c r="H228" s="61">
        <v>0.54500000000000004</v>
      </c>
      <c r="I228" s="65">
        <v>113.41</v>
      </c>
      <c r="J228" s="116">
        <v>0.45155310999999998</v>
      </c>
      <c r="K228" s="148"/>
      <c r="L228" s="152"/>
      <c r="M228" s="2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5"/>
      <c r="AQ228" s="4">
        <f>AQ227+1</f>
        <v>156</v>
      </c>
      <c r="AR228">
        <f>IF(AH10="tad","tad",AH10)</f>
        <v>0</v>
      </c>
      <c r="AS228">
        <f>IF(COUNT(AQ228:AR228)=2,0,-AP$49/500)</f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51">
        <f>+B228+1</f>
        <v>18</v>
      </c>
      <c r="C229" s="50" t="s">
        <v>41</v>
      </c>
      <c r="D229" s="50" t="s">
        <v>35</v>
      </c>
      <c r="E229" s="49">
        <v>225.4</v>
      </c>
      <c r="F229" s="49">
        <v>1.2</v>
      </c>
      <c r="G229" s="61">
        <v>223.12</v>
      </c>
      <c r="H229" s="61">
        <v>7.0999999999999994E-2</v>
      </c>
      <c r="I229" s="61">
        <v>203.5</v>
      </c>
      <c r="J229" s="116">
        <v>0.25873000000000002</v>
      </c>
      <c r="K229" s="148"/>
      <c r="L229" s="152"/>
      <c r="M229" s="157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5"/>
      <c r="AQ229" s="4">
        <f>AQ228+1</f>
        <v>157</v>
      </c>
      <c r="AR229">
        <f>IF(AH11="tad","tad",AH11)</f>
        <v>0</v>
      </c>
      <c r="AS229">
        <f>IF(COUNT(AQ229:AR229)=2,0,-AP$49/500)</f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51">
        <f>+B229+1</f>
        <v>19</v>
      </c>
      <c r="C230" s="50" t="s">
        <v>40</v>
      </c>
      <c r="D230" s="50" t="s">
        <v>35</v>
      </c>
      <c r="E230" s="49">
        <v>224</v>
      </c>
      <c r="F230" s="48">
        <v>0.6</v>
      </c>
      <c r="G230" s="61">
        <v>215.98</v>
      </c>
      <c r="H230" s="61">
        <v>0.105</v>
      </c>
      <c r="I230" s="65">
        <v>223.83</v>
      </c>
      <c r="J230" s="126">
        <v>0.58299999999999996</v>
      </c>
      <c r="K230" s="148"/>
      <c r="L230" s="153"/>
      <c r="M230" s="15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5"/>
      <c r="AQ230" s="4">
        <f>AQ229+1</f>
        <v>158</v>
      </c>
      <c r="AR230">
        <f>IF(AH12="tad","tad",AH12)</f>
        <v>0</v>
      </c>
      <c r="AS230">
        <f>IF(COUNT(AQ230:AR230)=2,0,-AP$49/500)</f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51">
        <f>+B230+1</f>
        <v>20</v>
      </c>
      <c r="C231" s="50" t="s">
        <v>39</v>
      </c>
      <c r="D231" s="50" t="s">
        <v>35</v>
      </c>
      <c r="E231" s="49">
        <v>196</v>
      </c>
      <c r="F231" s="48">
        <v>1.5820000000000001</v>
      </c>
      <c r="G231" s="61">
        <v>189.04</v>
      </c>
      <c r="H231" s="61">
        <v>0.41899999999999998</v>
      </c>
      <c r="I231" s="65">
        <v>195.95</v>
      </c>
      <c r="J231" s="116">
        <v>0.448042</v>
      </c>
      <c r="K231" s="148"/>
      <c r="L231" s="152"/>
      <c r="M231" s="15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5"/>
      <c r="AQ231" s="4">
        <f>AQ230+1</f>
        <v>159</v>
      </c>
      <c r="AR231">
        <f>IF(AH13="tad","tad",AH13)</f>
        <v>0</v>
      </c>
      <c r="AS231">
        <f>IF(COUNT(AQ231:AR231)=2,0,-AP$49/500)</f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51">
        <f>+B231+1</f>
        <v>21</v>
      </c>
      <c r="C232" s="50" t="s">
        <v>38</v>
      </c>
      <c r="D232" s="50" t="s">
        <v>35</v>
      </c>
      <c r="E232" s="49">
        <v>174</v>
      </c>
      <c r="F232" s="48">
        <v>0.47899999999999998</v>
      </c>
      <c r="G232" s="61">
        <v>172.38</v>
      </c>
      <c r="H232" s="61">
        <v>7.3999999999999996E-2</v>
      </c>
      <c r="I232" s="65">
        <v>170.52</v>
      </c>
      <c r="J232" s="116">
        <v>0.15937519999999999</v>
      </c>
      <c r="K232" s="148"/>
      <c r="L232" s="152"/>
      <c r="M232" s="15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5"/>
      <c r="AQ232" s="4">
        <f>AQ231+1</f>
        <v>160</v>
      </c>
      <c r="AR232">
        <f>IF(AH14="tad","tad",AH14)</f>
        <v>0</v>
      </c>
      <c r="AS232">
        <f>IF(COUNT(AQ232:AR232)=2,0,-AP$49/500)</f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56">
        <f>+B232+1</f>
        <v>22</v>
      </c>
      <c r="C233" s="55" t="s">
        <v>37</v>
      </c>
      <c r="D233" s="55" t="s">
        <v>35</v>
      </c>
      <c r="E233" s="53">
        <v>229.1</v>
      </c>
      <c r="F233" s="54">
        <v>0.79200000000000004</v>
      </c>
      <c r="G233" s="69">
        <v>222.84</v>
      </c>
      <c r="H233" s="69">
        <v>0.28000000000000003</v>
      </c>
      <c r="I233" s="68">
        <v>227.48</v>
      </c>
      <c r="J233" s="127">
        <v>0.67025599999999996</v>
      </c>
      <c r="K233" s="148"/>
      <c r="L233" s="153"/>
      <c r="M233" s="142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5"/>
      <c r="AQ233" s="4">
        <f>AQ232+1</f>
        <v>161</v>
      </c>
      <c r="AR233">
        <f>IF(AH15="tad","tad",AH15)</f>
        <v>0</v>
      </c>
      <c r="AS233">
        <f>IF(COUNT(AQ233:AR233)=2,0,-AP$49/500)</f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51">
        <f>+B233+1</f>
        <v>23</v>
      </c>
      <c r="C234" s="50" t="s">
        <v>36</v>
      </c>
      <c r="D234" s="50" t="s">
        <v>35</v>
      </c>
      <c r="E234" s="49">
        <v>249</v>
      </c>
      <c r="F234" s="48">
        <v>2.1240000000000001</v>
      </c>
      <c r="G234" s="61">
        <v>239.52</v>
      </c>
      <c r="H234" s="61">
        <v>0.187</v>
      </c>
      <c r="I234" s="65">
        <v>248.7</v>
      </c>
      <c r="J234" s="126">
        <v>2.0219184000000001</v>
      </c>
      <c r="K234" s="148"/>
      <c r="L234" s="153"/>
      <c r="M234" s="15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5"/>
      <c r="AQ234" s="4">
        <f>AQ233+1</f>
        <v>162</v>
      </c>
      <c r="AR234">
        <f>IF(AH16="tad","tad",AH16)</f>
        <v>0</v>
      </c>
      <c r="AS234">
        <f>IF(COUNT(AQ234:AR234)=2,0,-AP$49/500)</f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51">
        <f>+B234+1</f>
        <v>24</v>
      </c>
      <c r="C235" s="50" t="s">
        <v>34</v>
      </c>
      <c r="D235" s="50" t="s">
        <v>32</v>
      </c>
      <c r="E235" s="49">
        <v>164.75</v>
      </c>
      <c r="F235" s="49">
        <v>5</v>
      </c>
      <c r="G235" s="61">
        <v>154.43</v>
      </c>
      <c r="H235" s="61">
        <v>0.503</v>
      </c>
      <c r="I235" s="61">
        <v>144.13</v>
      </c>
      <c r="J235" s="126">
        <v>0.46069612999999998</v>
      </c>
      <c r="K235" s="148"/>
      <c r="L235" s="153"/>
      <c r="M235" s="142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5"/>
      <c r="AQ235" s="4">
        <f>AQ234+1</f>
        <v>163</v>
      </c>
      <c r="AR235">
        <f>IF(AH17="tad","tad",AH17)</f>
        <v>0</v>
      </c>
      <c r="AS235">
        <f>IF(COUNT(AQ235:AR235)=2,0,-AP$49/500)</f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51">
        <f>+B235+1</f>
        <v>25</v>
      </c>
      <c r="C236" s="50" t="s">
        <v>33</v>
      </c>
      <c r="D236" s="50" t="s">
        <v>32</v>
      </c>
      <c r="E236" s="49">
        <v>179.1</v>
      </c>
      <c r="F236" s="48">
        <v>4.2</v>
      </c>
      <c r="G236" s="65">
        <v>166.32</v>
      </c>
      <c r="H236" s="65">
        <v>0.39800000000000002</v>
      </c>
      <c r="I236" s="61">
        <v>204.64</v>
      </c>
      <c r="J236" s="116">
        <v>3.0996577200000002</v>
      </c>
      <c r="K236" s="148"/>
      <c r="L236" s="152"/>
      <c r="M236" s="14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5"/>
      <c r="AQ236" s="4">
        <f>AQ235+1</f>
        <v>164</v>
      </c>
      <c r="AR236">
        <f>IF(AH18="tad","tad",AH18)</f>
        <v>0</v>
      </c>
      <c r="AS236">
        <f>IF(COUNT(AQ236:AR236)=2,0,-AP$49/500)</f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51">
        <f>+B236+1</f>
        <v>26</v>
      </c>
      <c r="C237" s="50" t="s">
        <v>31</v>
      </c>
      <c r="D237" s="50" t="s">
        <v>25</v>
      </c>
      <c r="E237" s="49">
        <v>325.56</v>
      </c>
      <c r="F237" s="48">
        <v>0.70099999999999996</v>
      </c>
      <c r="G237" s="65">
        <v>315.85000000000002</v>
      </c>
      <c r="H237" s="65">
        <v>0.114</v>
      </c>
      <c r="I237" s="65">
        <v>325.5</v>
      </c>
      <c r="J237" s="126">
        <v>0.69574786</v>
      </c>
      <c r="K237" s="148"/>
      <c r="L237" s="153"/>
      <c r="M237" s="141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5"/>
      <c r="AQ237" s="4">
        <f>AQ236+1</f>
        <v>165</v>
      </c>
      <c r="AR237">
        <f>IF(AH19="tad","tad",AH19)</f>
        <v>0</v>
      </c>
      <c r="AS237">
        <f>IF(COUNT(AQ237:AR237)=2,0,-AP$49/500)</f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51">
        <f>+B237+1</f>
        <v>27</v>
      </c>
      <c r="C238" s="50" t="s">
        <v>30</v>
      </c>
      <c r="D238" s="50" t="s">
        <v>25</v>
      </c>
      <c r="E238" s="49">
        <v>129.19999999999999</v>
      </c>
      <c r="F238" s="48">
        <v>0.5</v>
      </c>
      <c r="G238" s="61">
        <v>123.6</v>
      </c>
      <c r="H238" s="61">
        <v>2.9000000000000001E-2</v>
      </c>
      <c r="I238" s="65">
        <v>129.19999999999999</v>
      </c>
      <c r="J238" s="116">
        <v>0.5</v>
      </c>
      <c r="K238" s="148"/>
      <c r="L238" s="152"/>
      <c r="M238" s="142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5"/>
      <c r="AQ238" s="4">
        <f>AQ237+1</f>
        <v>166</v>
      </c>
      <c r="AR238">
        <f>IF(AH20="tad","tad",AH20)</f>
        <v>0</v>
      </c>
      <c r="AS238">
        <f>IF(COUNT(AQ238:AR238)=2,0,-AP$49/500)</f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51">
        <f>+B238+1</f>
        <v>28</v>
      </c>
      <c r="C239" s="50" t="s">
        <v>29</v>
      </c>
      <c r="D239" s="50" t="s">
        <v>25</v>
      </c>
      <c r="E239" s="49">
        <v>282.77999999999997</v>
      </c>
      <c r="F239" s="48">
        <v>0.51300000000000001</v>
      </c>
      <c r="G239" s="61">
        <v>277.87</v>
      </c>
      <c r="H239" s="61">
        <v>7.3999999999999996E-2</v>
      </c>
      <c r="I239" s="61">
        <v>272.77999999999997</v>
      </c>
      <c r="J239" s="116">
        <v>0.51354</v>
      </c>
      <c r="K239" s="148"/>
      <c r="L239" s="152"/>
      <c r="M239" s="142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5"/>
      <c r="AQ239" s="4">
        <f>AQ238+1</f>
        <v>167</v>
      </c>
      <c r="AR239">
        <f>IF(AH21="tad","tad",AH21)</f>
        <v>0</v>
      </c>
      <c r="AS239">
        <f>IF(COUNT(AQ239:AR239)=2,0,-AP$49/500)</f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51">
        <f>+B239+1</f>
        <v>29</v>
      </c>
      <c r="C240" s="50" t="s">
        <v>28</v>
      </c>
      <c r="D240" s="50" t="s">
        <v>25</v>
      </c>
      <c r="E240" s="49">
        <v>99</v>
      </c>
      <c r="F240" s="48">
        <v>2.6110000000000002</v>
      </c>
      <c r="G240" s="61">
        <v>91.8</v>
      </c>
      <c r="H240" s="61">
        <v>0.17</v>
      </c>
      <c r="I240" s="65">
        <v>98.99</v>
      </c>
      <c r="J240" s="126">
        <v>0.99684134599999996</v>
      </c>
      <c r="K240" s="148"/>
      <c r="L240" s="153"/>
      <c r="M240" s="142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5"/>
      <c r="AQ240" s="4">
        <f>AQ239+1</f>
        <v>168</v>
      </c>
      <c r="AR240">
        <f>IF(AH22="tad","tad",AH22)</f>
        <v>0</v>
      </c>
      <c r="AS240">
        <f>IF(COUNT(AQ240:AR240)=2,0,-AP$49/500)</f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51">
        <f>+B240+1</f>
        <v>30</v>
      </c>
      <c r="C241" s="50" t="s">
        <v>27</v>
      </c>
      <c r="D241" s="50" t="s">
        <v>25</v>
      </c>
      <c r="E241" s="49">
        <v>189.7</v>
      </c>
      <c r="F241" s="49">
        <v>7.9000000000000001E-2</v>
      </c>
      <c r="G241" s="61">
        <v>188.25</v>
      </c>
      <c r="H241" s="61">
        <v>3.2000000000000001E-2</v>
      </c>
      <c r="I241" s="65">
        <v>189.66</v>
      </c>
      <c r="J241" s="126">
        <v>7.9056000000000001E-2</v>
      </c>
      <c r="K241" s="148"/>
      <c r="L241" s="153"/>
      <c r="M241" s="142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5"/>
      <c r="AQ241" s="4">
        <f>AQ240+1</f>
        <v>169</v>
      </c>
      <c r="AR241">
        <f>IF(AH23="tad","tad",AH23)</f>
        <v>0</v>
      </c>
      <c r="AS241">
        <f>IF(COUNT(AQ241:AR241)=2,0,-AP$49/500)</f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51">
        <f>+B241+1</f>
        <v>31</v>
      </c>
      <c r="C242" s="50" t="s">
        <v>26</v>
      </c>
      <c r="D242" s="50" t="s">
        <v>25</v>
      </c>
      <c r="E242" s="49">
        <v>171.19</v>
      </c>
      <c r="F242" s="48">
        <v>9.6879999999999994E-2</v>
      </c>
      <c r="G242" s="61">
        <v>169.34</v>
      </c>
      <c r="H242" s="62">
        <v>5.1999999999999998E-2</v>
      </c>
      <c r="I242" s="65">
        <v>171.21</v>
      </c>
      <c r="J242" s="126">
        <v>9.7364000000000006E-2</v>
      </c>
      <c r="K242" s="148"/>
      <c r="L242" s="153"/>
      <c r="M242" s="1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5"/>
      <c r="AQ242" s="4">
        <f>AQ241+1</f>
        <v>170</v>
      </c>
      <c r="AR242">
        <f>IF(AH24="tad","tad",AH24)</f>
        <v>0</v>
      </c>
      <c r="AS242">
        <f>IF(COUNT(AQ242:AR242)=2,0,-AP$49/500)</f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51">
        <f>+B242+1</f>
        <v>32</v>
      </c>
      <c r="C243" s="50" t="s">
        <v>24</v>
      </c>
      <c r="D243" s="50" t="s">
        <v>22</v>
      </c>
      <c r="E243" s="49">
        <v>142.6</v>
      </c>
      <c r="F243" s="48">
        <v>9.157</v>
      </c>
      <c r="G243" s="61">
        <v>139.43</v>
      </c>
      <c r="H243" s="61">
        <v>1.7649999999999999</v>
      </c>
      <c r="I243" s="61">
        <v>140.59</v>
      </c>
      <c r="J243" s="121">
        <v>10.024063979999999</v>
      </c>
      <c r="K243" s="148"/>
      <c r="L243" s="150"/>
      <c r="M243" s="142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5"/>
      <c r="AQ243" s="4">
        <f>AQ242+1</f>
        <v>171</v>
      </c>
      <c r="AR243">
        <f>IF(AH25="tad","tad",AH25)</f>
        <v>0</v>
      </c>
      <c r="AS243">
        <f>IF(COUNT(AQ243:AR243)=2,0,-AP$49/500)</f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51">
        <f>+B243+1</f>
        <v>33</v>
      </c>
      <c r="C244" s="50" t="s">
        <v>23</v>
      </c>
      <c r="D244" s="50" t="s">
        <v>22</v>
      </c>
      <c r="E244" s="49">
        <v>239.5</v>
      </c>
      <c r="F244" s="48">
        <v>2.6720000000000002</v>
      </c>
      <c r="G244" s="61">
        <v>234.45</v>
      </c>
      <c r="H244" s="62">
        <v>0.44600000000000001</v>
      </c>
      <c r="I244" s="61">
        <v>238.27</v>
      </c>
      <c r="J244" s="121">
        <v>2.0112000000000001</v>
      </c>
      <c r="K244" s="148"/>
      <c r="L244" s="150"/>
      <c r="M244" s="142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5"/>
      <c r="AQ244" s="4">
        <f>AQ243+1</f>
        <v>172</v>
      </c>
      <c r="AR244">
        <f>IF(AH26="tad","tad",AH26)</f>
        <v>0</v>
      </c>
      <c r="AS244">
        <f>IF(COUNT(AQ244:AR244)=2,0,-AP$49/500)</f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51">
        <f>+B244+1</f>
        <v>34</v>
      </c>
      <c r="C245" s="50" t="s">
        <v>21</v>
      </c>
      <c r="D245" s="50" t="s">
        <v>20</v>
      </c>
      <c r="E245" s="49">
        <v>120.5</v>
      </c>
      <c r="F245" s="48">
        <v>3.677</v>
      </c>
      <c r="G245" s="61">
        <v>118.55</v>
      </c>
      <c r="H245" s="61">
        <v>0.59499999999999997</v>
      </c>
      <c r="I245" s="61">
        <v>120.68</v>
      </c>
      <c r="J245" s="116">
        <v>4.0207579999999998</v>
      </c>
      <c r="K245" s="148"/>
      <c r="L245" s="152"/>
      <c r="M245" s="142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5"/>
      <c r="AQ245" s="4">
        <f>AQ244+1</f>
        <v>173</v>
      </c>
      <c r="AR245">
        <f>IF(AH27="tad","tad",AH27)</f>
        <v>0</v>
      </c>
      <c r="AS245">
        <f>IF(COUNT(AQ245:AR245)=2,0,-AP$49/500)</f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51">
        <f>+B245+1</f>
        <v>35</v>
      </c>
      <c r="C246" s="50" t="s">
        <v>19</v>
      </c>
      <c r="D246" s="50" t="s">
        <v>18</v>
      </c>
      <c r="E246" s="49">
        <v>110.56</v>
      </c>
      <c r="F246" s="48">
        <v>2.75</v>
      </c>
      <c r="G246" s="61">
        <v>107.16</v>
      </c>
      <c r="H246" s="61">
        <v>0.311</v>
      </c>
      <c r="I246" s="61">
        <v>110.53</v>
      </c>
      <c r="J246" s="116">
        <v>2.6930803399999999</v>
      </c>
      <c r="K246" s="148"/>
      <c r="L246" s="152"/>
      <c r="M246" s="151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5"/>
      <c r="AQ246" s="4">
        <f>AQ245+1</f>
        <v>174</v>
      </c>
      <c r="AR246">
        <f>IF(AH28="tad","tad",AH28)</f>
        <v>0</v>
      </c>
      <c r="AS246">
        <f>IF(COUNT(AQ246:AR246)=2,0,-AP$49/500)</f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51">
        <f>+B246+1</f>
        <v>36</v>
      </c>
      <c r="C247" s="50" t="s">
        <v>17</v>
      </c>
      <c r="D247" s="50" t="s">
        <v>15</v>
      </c>
      <c r="E247" s="49">
        <v>72</v>
      </c>
      <c r="F247" s="48">
        <v>38.036000000000001</v>
      </c>
      <c r="G247" s="61">
        <v>48.7</v>
      </c>
      <c r="H247" s="62">
        <v>2.5659999999999998</v>
      </c>
      <c r="I247" s="61">
        <v>70.97</v>
      </c>
      <c r="J247" s="121">
        <v>35.472000000000001</v>
      </c>
      <c r="K247" s="148" t="s">
        <v>1</v>
      </c>
      <c r="L247" s="150"/>
      <c r="M247" s="141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5"/>
      <c r="AQ247" s="4">
        <f>AQ246+1</f>
        <v>175</v>
      </c>
      <c r="AR247">
        <f>IF(AH29="tad","tad",AH29)</f>
        <v>0</v>
      </c>
      <c r="AS247">
        <f>IF(COUNT(AQ247:AR247)=2,0,-AP$49/500)</f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51">
        <f>+B247+1</f>
        <v>37</v>
      </c>
      <c r="C248" s="50" t="s">
        <v>16</v>
      </c>
      <c r="D248" s="50" t="s">
        <v>15</v>
      </c>
      <c r="E248" s="49">
        <v>185</v>
      </c>
      <c r="F248" s="48">
        <v>388.72199999999998</v>
      </c>
      <c r="G248" s="61">
        <v>167</v>
      </c>
      <c r="H248" s="62">
        <v>217.202</v>
      </c>
      <c r="I248" s="61">
        <v>184.26</v>
      </c>
      <c r="J248" s="63">
        <v>381.11</v>
      </c>
      <c r="K248" s="148"/>
      <c r="L248" s="150"/>
      <c r="M248" s="142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5"/>
      <c r="AQ248" s="4">
        <f>AQ247+1</f>
        <v>176</v>
      </c>
      <c r="AR248">
        <f>IF(AH30="tad","tad",AH30)</f>
        <v>0</v>
      </c>
      <c r="AS248">
        <f>IF(COUNT(AQ248:AR248)=2,0,-AP$49/500)</f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51">
        <v>38</v>
      </c>
      <c r="C249" s="50" t="s">
        <v>14</v>
      </c>
      <c r="D249" s="50" t="s">
        <v>13</v>
      </c>
      <c r="E249" s="49">
        <v>231</v>
      </c>
      <c r="F249" s="48">
        <v>30.48</v>
      </c>
      <c r="G249" s="61">
        <v>228.11</v>
      </c>
      <c r="H249" s="62">
        <v>5.93</v>
      </c>
      <c r="I249" s="61">
        <v>229.18</v>
      </c>
      <c r="J249" s="121">
        <v>7.5629999999999997</v>
      </c>
      <c r="K249" s="148"/>
      <c r="L249" s="150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5"/>
      <c r="AQ249" s="4">
        <f>AQ248+1</f>
        <v>177</v>
      </c>
      <c r="AR249">
        <f>IF(AH31="tad","tad",AH31)</f>
        <v>0</v>
      </c>
      <c r="AS249">
        <f>IF(COUNT(AQ249:AR249)=2,0,-AP$49/500)</f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56">
        <v>39</v>
      </c>
      <c r="C250" s="55" t="s">
        <v>11</v>
      </c>
      <c r="D250" s="55" t="s">
        <v>10</v>
      </c>
      <c r="E250" s="53">
        <v>149.30000000000001</v>
      </c>
      <c r="F250" s="54">
        <v>17.670000000000002</v>
      </c>
      <c r="G250" s="53">
        <v>149.30000000000001</v>
      </c>
      <c r="H250" s="54">
        <v>17.670000000000002</v>
      </c>
      <c r="I250" s="53">
        <v>149.56</v>
      </c>
      <c r="J250" s="52">
        <v>11.19</v>
      </c>
      <c r="K250" s="148"/>
      <c r="L250" s="149"/>
      <c r="M250" s="14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5"/>
      <c r="AQ250" s="4">
        <f>AQ249+1</f>
        <v>178</v>
      </c>
      <c r="AR250">
        <f>IF(AH32="tad","tad",AH32)</f>
        <v>0</v>
      </c>
      <c r="AS250">
        <f>IF(COUNT(AQ250:AR250)=2,0,-AP$49/500)</f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51">
        <f>+B250+1</f>
        <v>40</v>
      </c>
      <c r="C251" s="50" t="s">
        <v>8</v>
      </c>
      <c r="D251" s="50" t="s">
        <v>5</v>
      </c>
      <c r="E251" s="49">
        <v>39</v>
      </c>
      <c r="F251" s="48">
        <v>0.47399999999999998</v>
      </c>
      <c r="G251" s="49">
        <v>39</v>
      </c>
      <c r="H251" s="48">
        <v>0.47</v>
      </c>
      <c r="I251" s="117">
        <v>38.9</v>
      </c>
      <c r="J251" s="116">
        <v>0.46</v>
      </c>
      <c r="K251" s="148"/>
      <c r="L251" s="147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5"/>
      <c r="AQ251" s="4">
        <f>AQ250+1</f>
        <v>179</v>
      </c>
      <c r="AR251">
        <f>IF(AH33="tad","tad",AH33)</f>
        <v>0</v>
      </c>
      <c r="AS251">
        <f>IF(COUNT(AQ251:AR251)=2,0,-AP$49/500)</f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47">
        <v>41</v>
      </c>
      <c r="C252" s="46" t="s">
        <v>6</v>
      </c>
      <c r="D252" s="46" t="s">
        <v>5</v>
      </c>
      <c r="E252" s="45">
        <v>70</v>
      </c>
      <c r="F252" s="44">
        <v>0.81699999999999995</v>
      </c>
      <c r="G252" s="45">
        <v>70</v>
      </c>
      <c r="H252" s="44">
        <v>0.82</v>
      </c>
      <c r="I252" s="43">
        <v>70.099999999999994</v>
      </c>
      <c r="J252" s="116">
        <v>0.76600000000000001</v>
      </c>
      <c r="K252" s="146"/>
      <c r="L252" s="145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5"/>
      <c r="AQ252" s="4">
        <f>AQ251+1</f>
        <v>180</v>
      </c>
      <c r="AR252">
        <f>IF(AH34="tad","tad",AH34)</f>
        <v>0</v>
      </c>
      <c r="AS252">
        <f>IF(COUNT(AQ252:AR252)=2,0,-AP$49/500)</f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39"/>
      <c r="C253" s="38" t="s">
        <v>4</v>
      </c>
      <c r="D253" s="38"/>
      <c r="E253" s="36"/>
      <c r="F253" s="37">
        <f>SUM(F212:F252)</f>
        <v>1813.882478</v>
      </c>
      <c r="G253" s="36"/>
      <c r="H253" s="37">
        <f>SUM(H215:H252)</f>
        <v>631.01600000000008</v>
      </c>
      <c r="I253" s="36"/>
      <c r="J253" s="35">
        <f>SUM(J212:J252)</f>
        <v>1612.6861087530319</v>
      </c>
      <c r="K253" s="144"/>
      <c r="L253" s="19"/>
      <c r="M253" s="141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5"/>
      <c r="AQ253" s="4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3" t="s">
        <v>1</v>
      </c>
      <c r="C254" s="32" t="s">
        <v>3</v>
      </c>
      <c r="D254" s="32"/>
      <c r="E254" s="28"/>
      <c r="F254" s="31"/>
      <c r="G254" s="30"/>
      <c r="H254" s="29">
        <v>1</v>
      </c>
      <c r="I254" s="28"/>
      <c r="J254" s="27">
        <f>IFERROR(+J253/H253,0)</f>
        <v>2.5556976506982894</v>
      </c>
      <c r="K254" s="26"/>
      <c r="L254" s="19"/>
      <c r="M254" s="141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5"/>
      <c r="AQ254" s="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8"/>
      <c r="C255" s="17" t="s">
        <v>2</v>
      </c>
      <c r="D255" s="16"/>
      <c r="E255" s="111">
        <v>1736.79</v>
      </c>
      <c r="F255" s="23">
        <v>1</v>
      </c>
      <c r="G255" s="24" t="s">
        <v>1</v>
      </c>
      <c r="H255" s="23">
        <f>+H253/F253*100%</f>
        <v>0.34788141329628086</v>
      </c>
      <c r="I255" s="22"/>
      <c r="J255" s="21">
        <f>+J253/F253</f>
        <v>0.88907971068290559</v>
      </c>
      <c r="K255" s="20"/>
      <c r="L255" s="19"/>
      <c r="M255" s="141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5"/>
      <c r="AQ255" s="4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8"/>
      <c r="C256" s="17" t="s">
        <v>0</v>
      </c>
      <c r="D256" s="16"/>
      <c r="E256" s="15">
        <f>F253-E255</f>
        <v>77.092478000000028</v>
      </c>
      <c r="F256" s="109"/>
      <c r="G256" s="110"/>
      <c r="H256" s="109"/>
      <c r="I256" s="8"/>
      <c r="J256" s="109"/>
      <c r="K256" s="108"/>
      <c r="L256" s="10"/>
      <c r="M256" s="142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5"/>
      <c r="AQ256" s="4">
        <f>AQ252+1</f>
        <v>181</v>
      </c>
      <c r="AR256">
        <f>IF(AH35="tad","tad",AH35)</f>
        <v>0</v>
      </c>
      <c r="AS256">
        <f>IF(COUNT(AQ256:AR256)=2,0,-AP$49/500)</f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107"/>
      <c r="C257" s="104"/>
      <c r="D257" s="104"/>
      <c r="E257" s="104"/>
      <c r="F257" s="105">
        <v>24</v>
      </c>
      <c r="G257" s="106" t="s">
        <v>76</v>
      </c>
      <c r="H257" s="143">
        <v>2021</v>
      </c>
      <c r="I257" s="104"/>
      <c r="J257" s="104"/>
      <c r="K257" s="103"/>
      <c r="L257" s="102"/>
      <c r="M257" s="141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5"/>
      <c r="AQ257" s="4">
        <f>AQ256+1</f>
        <v>182</v>
      </c>
      <c r="AR257">
        <f>IF(AH36="tad","tad",AH36)</f>
        <v>0</v>
      </c>
      <c r="AS257">
        <f>IF(COUNT(AQ257:AR257)=2,0,-AP$49/500)</f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101" t="s">
        <v>75</v>
      </c>
      <c r="C258" s="32" t="s">
        <v>74</v>
      </c>
      <c r="D258" s="32" t="s">
        <v>73</v>
      </c>
      <c r="E258" s="98" t="s">
        <v>72</v>
      </c>
      <c r="F258" s="97"/>
      <c r="G258" s="98" t="s">
        <v>71</v>
      </c>
      <c r="H258" s="97"/>
      <c r="I258" s="98" t="s">
        <v>70</v>
      </c>
      <c r="J258" s="97"/>
      <c r="K258" s="96" t="s">
        <v>69</v>
      </c>
      <c r="L258" s="84"/>
      <c r="M258" s="142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5"/>
      <c r="AQ258" s="4">
        <f>AQ257+1</f>
        <v>183</v>
      </c>
      <c r="AR258">
        <f>IF(AI7="tad","tad",AI7)</f>
        <v>0</v>
      </c>
      <c r="AS258">
        <f>IF(COUNT(AQ258:AR258)=2,0,-AP$49/500)</f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95"/>
      <c r="C259" s="94"/>
      <c r="D259" s="94"/>
      <c r="E259" s="92" t="s">
        <v>68</v>
      </c>
      <c r="F259" s="92" t="s">
        <v>67</v>
      </c>
      <c r="G259" s="93" t="s">
        <v>68</v>
      </c>
      <c r="H259" s="92" t="s">
        <v>67</v>
      </c>
      <c r="I259" s="93" t="s">
        <v>68</v>
      </c>
      <c r="J259" s="92" t="s">
        <v>67</v>
      </c>
      <c r="K259" s="91"/>
      <c r="L259" s="84"/>
      <c r="M259" s="142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5"/>
      <c r="AQ259" s="4">
        <f>AQ258+1</f>
        <v>184</v>
      </c>
      <c r="AR259">
        <f>IF(AI8="tad","tad",AI8)</f>
        <v>0</v>
      </c>
      <c r="AS259">
        <f>IF(COUNT(AQ259:AR259)=2,0,-AP$49/500)</f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90"/>
      <c r="C260" s="89"/>
      <c r="D260" s="89"/>
      <c r="E260" s="87" t="s">
        <v>66</v>
      </c>
      <c r="F260" s="87" t="s">
        <v>64</v>
      </c>
      <c r="G260" s="88" t="s">
        <v>66</v>
      </c>
      <c r="H260" s="87" t="s">
        <v>64</v>
      </c>
      <c r="I260" s="88" t="s">
        <v>66</v>
      </c>
      <c r="J260" s="87" t="s">
        <v>64</v>
      </c>
      <c r="K260" s="86"/>
      <c r="L260" s="84"/>
      <c r="M260" s="141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5"/>
      <c r="AQ260" s="4">
        <f>AQ259+1</f>
        <v>185</v>
      </c>
      <c r="AR260">
        <f>IF(AI9="tad","tad",AI9)</f>
        <v>0</v>
      </c>
      <c r="AS260">
        <f>IF(COUNT(AQ260:AR260)=2,0,-AP$49/500)</f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39">
        <v>1</v>
      </c>
      <c r="C261" s="38">
        <v>2</v>
      </c>
      <c r="D261" s="38">
        <v>3</v>
      </c>
      <c r="E261" s="38">
        <v>4</v>
      </c>
      <c r="F261" s="38">
        <v>5</v>
      </c>
      <c r="G261" s="38">
        <v>6</v>
      </c>
      <c r="H261" s="38">
        <v>7</v>
      </c>
      <c r="I261" s="38">
        <v>8</v>
      </c>
      <c r="J261" s="38">
        <v>9</v>
      </c>
      <c r="K261" s="85">
        <v>10</v>
      </c>
      <c r="L261" s="84"/>
      <c r="M261" s="14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5"/>
      <c r="AQ261" s="4">
        <f>AQ260+1</f>
        <v>186</v>
      </c>
      <c r="AR261">
        <f>IF(AI10="tad","tad",AI10)</f>
        <v>0</v>
      </c>
      <c r="AS261">
        <f>IF(COUNT(AQ261:AR261)=2,0,-AP$49/500)</f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56">
        <v>1</v>
      </c>
      <c r="C262" s="55" t="s">
        <v>63</v>
      </c>
      <c r="D262" s="55" t="s">
        <v>61</v>
      </c>
      <c r="E262" s="49">
        <v>55.77</v>
      </c>
      <c r="F262" s="48">
        <v>31.144597999999998</v>
      </c>
      <c r="G262" s="69">
        <v>53.24</v>
      </c>
      <c r="H262" s="69">
        <v>18.036000000000001</v>
      </c>
      <c r="I262" s="69">
        <v>55.59</v>
      </c>
      <c r="J262" s="140">
        <v>30.096959999999999</v>
      </c>
      <c r="K262" s="138" t="s">
        <v>12</v>
      </c>
      <c r="L262" s="139"/>
      <c r="M262" s="13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5"/>
      <c r="AQ262" s="4">
        <f>AQ261+1</f>
        <v>187</v>
      </c>
      <c r="AR262">
        <f>IF(AI11="tad","tad",AI11)</f>
        <v>0</v>
      </c>
      <c r="AS262">
        <f>IF(COUNT(AQ262:AR262)=2,0,-AP$49/500)</f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51">
        <f>+B262+1</f>
        <v>2</v>
      </c>
      <c r="C263" s="50" t="s">
        <v>62</v>
      </c>
      <c r="D263" s="50" t="s">
        <v>61</v>
      </c>
      <c r="E263" s="53">
        <v>339.5</v>
      </c>
      <c r="F263" s="54">
        <v>7.77</v>
      </c>
      <c r="G263" s="61">
        <v>338.77</v>
      </c>
      <c r="H263" s="62">
        <v>7.157</v>
      </c>
      <c r="I263" s="61">
        <v>339.59</v>
      </c>
      <c r="J263" s="70">
        <v>7.8425000000000002</v>
      </c>
      <c r="K263" s="138"/>
      <c r="L263" s="137"/>
      <c r="M263" s="137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5"/>
      <c r="AQ263" s="4">
        <f>AQ262+1</f>
        <v>188</v>
      </c>
      <c r="AR263">
        <f>IF(AI12="tad","tad",AI12)</f>
        <v>0</v>
      </c>
      <c r="AS263">
        <f>IF(COUNT(AQ263:AR263)=2,0,-AP$49/500)</f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51">
        <f>+B263+1</f>
        <v>3</v>
      </c>
      <c r="C264" s="50" t="s">
        <v>60</v>
      </c>
      <c r="D264" s="50" t="s">
        <v>59</v>
      </c>
      <c r="E264" s="49">
        <v>77.5</v>
      </c>
      <c r="F264" s="48">
        <v>49.02</v>
      </c>
      <c r="G264" s="61">
        <v>73.650000000000006</v>
      </c>
      <c r="H264" s="62">
        <v>27.367000000000001</v>
      </c>
      <c r="I264" s="61">
        <v>77.48</v>
      </c>
      <c r="J264" s="70">
        <v>48.889592</v>
      </c>
      <c r="K264" s="138"/>
      <c r="L264" s="137"/>
      <c r="M264" s="137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5"/>
      <c r="AQ264" s="4">
        <f>AQ263+1</f>
        <v>189</v>
      </c>
      <c r="AR264">
        <f>IF(AI13="tad","tad",AI13)</f>
        <v>0</v>
      </c>
      <c r="AS264">
        <f>IF(COUNT(AQ264:AR264)=2,0,-AP$49/500)</f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51">
        <f>+B264+1</f>
        <v>4</v>
      </c>
      <c r="C265" s="50" t="s">
        <v>58</v>
      </c>
      <c r="D265" s="50" t="s">
        <v>10</v>
      </c>
      <c r="E265" s="49">
        <v>463.3</v>
      </c>
      <c r="F265" s="48">
        <v>49.9</v>
      </c>
      <c r="G265" s="79">
        <v>462.22</v>
      </c>
      <c r="H265" s="79">
        <v>27.992000000000001</v>
      </c>
      <c r="I265" s="48">
        <v>462.85</v>
      </c>
      <c r="J265" s="131">
        <v>44.911000000000001</v>
      </c>
      <c r="K265" s="120">
        <v>35.549999999999997</v>
      </c>
      <c r="L265" s="136"/>
      <c r="M265" s="135"/>
      <c r="N265" s="7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5"/>
      <c r="AQ265" s="4">
        <f>AQ264+1</f>
        <v>190</v>
      </c>
      <c r="AR265">
        <f>IF(AI14="tad","tad",AI14)</f>
        <v>0</v>
      </c>
      <c r="AS265">
        <f>IF(COUNT(AQ265:AR265)=2,0,-AP$49/500)</f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51">
        <f>+B265+1</f>
        <v>5</v>
      </c>
      <c r="C266" s="50" t="s">
        <v>57</v>
      </c>
      <c r="D266" s="50" t="s">
        <v>55</v>
      </c>
      <c r="E266" s="49">
        <v>207</v>
      </c>
      <c r="F266" s="48">
        <v>9.5030000000000001</v>
      </c>
      <c r="G266" s="61">
        <v>195.32</v>
      </c>
      <c r="H266" s="65">
        <v>1.218</v>
      </c>
      <c r="I266" s="43">
        <v>207.02</v>
      </c>
      <c r="J266" s="131">
        <v>9.5299999999999994</v>
      </c>
      <c r="K266" s="120" t="s">
        <v>12</v>
      </c>
      <c r="L266" s="129"/>
      <c r="M266" s="134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5"/>
      <c r="AQ266" s="4">
        <f>AQ265+1</f>
        <v>191</v>
      </c>
      <c r="AR266">
        <f>IF(AI15="tad","tad",AI15)</f>
        <v>0</v>
      </c>
      <c r="AS266">
        <f>IF(COUNT(AQ266:AR266)=2,0,-AP$49/500)</f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51">
        <f>+B266+1</f>
        <v>6</v>
      </c>
      <c r="C267" s="50" t="s">
        <v>56</v>
      </c>
      <c r="D267" s="50" t="s">
        <v>55</v>
      </c>
      <c r="E267" s="49">
        <v>320</v>
      </c>
      <c r="F267" s="48">
        <v>5.1509999999999998</v>
      </c>
      <c r="G267" s="61">
        <v>306.97000000000003</v>
      </c>
      <c r="H267" s="65">
        <v>0.65700000000000003</v>
      </c>
      <c r="I267" s="43">
        <v>320.10000000000002</v>
      </c>
      <c r="J267" s="131">
        <v>5.2</v>
      </c>
      <c r="K267" s="120" t="s">
        <v>12</v>
      </c>
      <c r="L267" s="133"/>
      <c r="M267" s="132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5"/>
      <c r="AQ267" s="4">
        <f>AQ266+1</f>
        <v>192</v>
      </c>
      <c r="AR267">
        <f>IF(AI16="tad","tad",AI16)</f>
        <v>0</v>
      </c>
      <c r="AS267">
        <f>IF(COUNT(AQ267:AR267)=2,0,-AP$49/500)</f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51">
        <f>+B267+1</f>
        <v>7</v>
      </c>
      <c r="C268" s="50" t="s">
        <v>54</v>
      </c>
      <c r="D268" s="50" t="s">
        <v>44</v>
      </c>
      <c r="E268" s="49">
        <v>90</v>
      </c>
      <c r="F268" s="48">
        <v>689.09100000000001</v>
      </c>
      <c r="G268" s="61">
        <v>79.7</v>
      </c>
      <c r="H268" s="61">
        <v>281.37</v>
      </c>
      <c r="I268" s="43">
        <v>89.51</v>
      </c>
      <c r="J268" s="131">
        <v>658.97032682300119</v>
      </c>
      <c r="K268" s="120"/>
      <c r="L268" s="129"/>
      <c r="M268" s="12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5"/>
      <c r="AQ268" s="4">
        <f>AQ267+1</f>
        <v>193</v>
      </c>
      <c r="AR268">
        <f>IF(AI17="tad","tad",AI17)</f>
        <v>0</v>
      </c>
      <c r="AS268">
        <f>IF(COUNT(AQ268:AR268)=2,0,-AP$49/500)</f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51">
        <f>+B268+1</f>
        <v>8</v>
      </c>
      <c r="C269" s="50" t="s">
        <v>53</v>
      </c>
      <c r="D269" s="50" t="s">
        <v>51</v>
      </c>
      <c r="E269" s="49">
        <v>120.5</v>
      </c>
      <c r="F269" s="48">
        <v>2.0920000000000001</v>
      </c>
      <c r="G269" s="61">
        <v>114.9</v>
      </c>
      <c r="H269" s="62">
        <v>0.22800000000000001</v>
      </c>
      <c r="I269" s="74">
        <v>120.24</v>
      </c>
      <c r="J269" s="131">
        <v>1.6759999999999999</v>
      </c>
      <c r="K269" s="130" t="s">
        <v>12</v>
      </c>
      <c r="L269" s="133"/>
      <c r="M269" s="132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5"/>
      <c r="AQ269" s="4">
        <f>AQ268+1</f>
        <v>194</v>
      </c>
      <c r="AR269">
        <f>IF(AI18="tad","tad",AI18)</f>
        <v>0</v>
      </c>
      <c r="AS269">
        <f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51">
        <f>+B269+1</f>
        <v>9</v>
      </c>
      <c r="C270" s="50" t="s">
        <v>52</v>
      </c>
      <c r="D270" s="50" t="s">
        <v>51</v>
      </c>
      <c r="E270" s="49">
        <v>120.8</v>
      </c>
      <c r="F270" s="48">
        <v>2.3530000000000002</v>
      </c>
      <c r="G270" s="61">
        <v>113.61</v>
      </c>
      <c r="H270" s="62">
        <v>0.35699999999999998</v>
      </c>
      <c r="I270" s="43">
        <v>120.06</v>
      </c>
      <c r="J270" s="131">
        <v>1.4500999999999999</v>
      </c>
      <c r="K270" s="130" t="s">
        <v>12</v>
      </c>
      <c r="L270" s="129"/>
      <c r="M270" s="12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5"/>
      <c r="AQ270" s="4">
        <f>AQ269+1</f>
        <v>195</v>
      </c>
      <c r="AR270">
        <f>IF(AI19="tad","tad",AI19)</f>
        <v>0</v>
      </c>
      <c r="AS270">
        <f>IF(COUNT(AQ270:AR270)=2,0,-AP$49/500)</f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51">
        <f>+B270+1</f>
        <v>10</v>
      </c>
      <c r="C271" s="50" t="s">
        <v>50</v>
      </c>
      <c r="D271" s="50" t="s">
        <v>5</v>
      </c>
      <c r="E271" s="49">
        <v>46.5</v>
      </c>
      <c r="F271" s="49">
        <v>4.5999999999999996</v>
      </c>
      <c r="G271" s="61">
        <v>43.1</v>
      </c>
      <c r="H271" s="61">
        <v>2.1640000000000001</v>
      </c>
      <c r="I271" s="43">
        <v>43.69</v>
      </c>
      <c r="J271" s="131">
        <v>2.1040000000000001</v>
      </c>
      <c r="K271" s="130" t="s">
        <v>12</v>
      </c>
      <c r="L271" s="129"/>
      <c r="M271" s="12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5"/>
      <c r="AQ271" s="4">
        <f>AQ270+1</f>
        <v>196</v>
      </c>
      <c r="AR271">
        <f>IF(AI20="tad","tad",AI20)</f>
        <v>0</v>
      </c>
      <c r="AS271">
        <f>IF(COUNT(AQ271:AR271)=2,0,-AP$49/500)</f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51">
        <f>+B271+1</f>
        <v>11</v>
      </c>
      <c r="C272" s="50" t="s">
        <v>49</v>
      </c>
      <c r="D272" s="50" t="s">
        <v>5</v>
      </c>
      <c r="E272" s="49">
        <v>51.5</v>
      </c>
      <c r="F272" s="48">
        <v>2.4159999999999999</v>
      </c>
      <c r="G272" s="61">
        <v>46.86</v>
      </c>
      <c r="H272" s="61">
        <v>0.90600000000000003</v>
      </c>
      <c r="I272" s="71">
        <v>51.44</v>
      </c>
      <c r="J272" s="131">
        <v>2.5430000000000001</v>
      </c>
      <c r="K272" s="130" t="s">
        <v>12</v>
      </c>
      <c r="L272" s="129"/>
      <c r="M272" s="12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5"/>
      <c r="AQ272" s="4">
        <f>AQ271+1</f>
        <v>197</v>
      </c>
      <c r="AR272">
        <f>IF(AI21="tad","tad",AI21)</f>
        <v>0</v>
      </c>
      <c r="AS272">
        <f>IF(COUNT(AQ272:AR272)=2,0,-AP$49/500)</f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51">
        <f>+B272+1</f>
        <v>12</v>
      </c>
      <c r="C273" s="50" t="s">
        <v>48</v>
      </c>
      <c r="D273" s="50" t="s">
        <v>44</v>
      </c>
      <c r="E273" s="49">
        <v>81</v>
      </c>
      <c r="F273" s="48">
        <v>1.093</v>
      </c>
      <c r="G273" s="61">
        <v>73.94</v>
      </c>
      <c r="H273" s="62">
        <v>0.18</v>
      </c>
      <c r="I273" s="43">
        <v>78.930000000000007</v>
      </c>
      <c r="J273" s="131">
        <v>0.90600000000000003</v>
      </c>
      <c r="K273" s="130" t="s">
        <v>12</v>
      </c>
      <c r="L273" s="129"/>
      <c r="M273" s="12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5"/>
      <c r="AQ273" s="4">
        <f>AQ272+1</f>
        <v>198</v>
      </c>
      <c r="AR273">
        <f>IF(AI22="tad","tad",AI22)</f>
        <v>0</v>
      </c>
      <c r="AS273">
        <f>IF(COUNT(AQ273:AR273)=2,0,-AP$49/500)</f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51">
        <f>+B273+1</f>
        <v>13</v>
      </c>
      <c r="C274" s="50" t="s">
        <v>47</v>
      </c>
      <c r="D274" s="50" t="s">
        <v>44</v>
      </c>
      <c r="E274" s="49">
        <v>82.8</v>
      </c>
      <c r="F274" s="48">
        <v>0.42899999999999999</v>
      </c>
      <c r="G274" s="61">
        <v>80.02</v>
      </c>
      <c r="H274" s="62">
        <v>8.4000000000000005E-2</v>
      </c>
      <c r="I274" s="43">
        <v>81.53</v>
      </c>
      <c r="J274" s="131">
        <v>5.7000000000000002E-2</v>
      </c>
      <c r="K274" s="130" t="s">
        <v>12</v>
      </c>
      <c r="L274" s="129"/>
      <c r="M274" s="12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5"/>
      <c r="AQ274" s="4">
        <f>AQ273+1</f>
        <v>199</v>
      </c>
      <c r="AR274">
        <f>IF(AI23="tad","tad",AI23)</f>
        <v>0</v>
      </c>
      <c r="AS274">
        <f>IF(COUNT(AQ274:AR274)=2,0,-AP$49/500)</f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51">
        <f>+B274+1</f>
        <v>14</v>
      </c>
      <c r="C275" s="50" t="s">
        <v>46</v>
      </c>
      <c r="D275" s="50" t="s">
        <v>44</v>
      </c>
      <c r="E275" s="49">
        <v>69.95</v>
      </c>
      <c r="F275" s="48">
        <v>0.25</v>
      </c>
      <c r="G275" s="61">
        <v>67.95</v>
      </c>
      <c r="H275" s="61">
        <v>4.9000000000000002E-2</v>
      </c>
      <c r="I275" s="43">
        <v>63.54</v>
      </c>
      <c r="J275" s="131">
        <v>0.19800000000000001</v>
      </c>
      <c r="K275" s="130" t="s">
        <v>12</v>
      </c>
      <c r="L275" s="129"/>
      <c r="M275" s="12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5"/>
      <c r="AQ275" s="4">
        <f>AQ274+1</f>
        <v>200</v>
      </c>
      <c r="AR275">
        <f>IF(AI24="tad","tad",AI24)</f>
        <v>0</v>
      </c>
      <c r="AS275">
        <f>IF(COUNT(AQ275:AR275)=2,0,-AP$49/500)</f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51">
        <f>+B275+1</f>
        <v>15</v>
      </c>
      <c r="C276" s="50" t="s">
        <v>45</v>
      </c>
      <c r="D276" s="50" t="s">
        <v>44</v>
      </c>
      <c r="E276" s="49">
        <v>48.2</v>
      </c>
      <c r="F276" s="48">
        <v>0.38500000000000001</v>
      </c>
      <c r="G276" s="61">
        <v>44.16</v>
      </c>
      <c r="H276" s="62">
        <v>8.9999999999999993E-3</v>
      </c>
      <c r="I276" s="43">
        <v>46.86</v>
      </c>
      <c r="J276" s="131">
        <v>0.375</v>
      </c>
      <c r="K276" s="130"/>
      <c r="L276" s="129"/>
      <c r="M276" s="12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5"/>
      <c r="AQ276" s="4">
        <f>AQ275+1</f>
        <v>201</v>
      </c>
      <c r="AR276">
        <f>IF(AI25="tad","tad",AI25)</f>
        <v>0</v>
      </c>
      <c r="AS276">
        <f>IF(COUNT(AQ276:AR276)=2,0,-AP$49/500)</f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51">
        <f>+B276+1</f>
        <v>16</v>
      </c>
      <c r="C277" s="50" t="s">
        <v>43</v>
      </c>
      <c r="D277" s="50" t="s">
        <v>35</v>
      </c>
      <c r="E277" s="49">
        <v>136</v>
      </c>
      <c r="F277" s="48">
        <v>440</v>
      </c>
      <c r="G277" s="61">
        <v>127.3</v>
      </c>
      <c r="H277" s="61">
        <v>64.974000000000004</v>
      </c>
      <c r="I277" s="61">
        <v>135.34</v>
      </c>
      <c r="J277" s="116">
        <v>330.50052268600001</v>
      </c>
      <c r="K277" s="120" t="s">
        <v>12</v>
      </c>
      <c r="L277" s="122"/>
      <c r="M277" s="122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5"/>
      <c r="AQ277" s="4">
        <f>AQ276+1</f>
        <v>202</v>
      </c>
      <c r="AR277">
        <f>IF(AI26="tad","tad",AI26)</f>
        <v>0</v>
      </c>
      <c r="AS277">
        <f>IF(COUNT(AQ277:AR277)=2,0,-AP$49/500)</f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51">
        <f>+B277+1</f>
        <v>17</v>
      </c>
      <c r="C278" s="50" t="s">
        <v>42</v>
      </c>
      <c r="D278" s="50" t="s">
        <v>35</v>
      </c>
      <c r="E278" s="49">
        <v>113.5</v>
      </c>
      <c r="F278" s="48">
        <v>3.7519999999999998</v>
      </c>
      <c r="G278" s="61">
        <v>104.42</v>
      </c>
      <c r="H278" s="61">
        <v>0.54500000000000004</v>
      </c>
      <c r="I278" s="65">
        <v>113.42</v>
      </c>
      <c r="J278" s="116">
        <v>0.45202868000000002</v>
      </c>
      <c r="K278" s="120" t="s">
        <v>12</v>
      </c>
      <c r="L278" s="122"/>
      <c r="M278" s="122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5"/>
      <c r="AQ278" s="4">
        <f>AQ277+1</f>
        <v>203</v>
      </c>
      <c r="AR278">
        <f>IF(AI27="tad","tad",AI27)</f>
        <v>0</v>
      </c>
      <c r="AS278">
        <f>IF(COUNT(AQ278:AR278)=2,0,-AP$49/500)</f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51">
        <f>+B278+1</f>
        <v>18</v>
      </c>
      <c r="C279" s="50" t="s">
        <v>41</v>
      </c>
      <c r="D279" s="50" t="s">
        <v>35</v>
      </c>
      <c r="E279" s="49">
        <v>225.4</v>
      </c>
      <c r="F279" s="49">
        <v>1.2</v>
      </c>
      <c r="G279" s="61">
        <v>223.12</v>
      </c>
      <c r="H279" s="61">
        <v>7.0999999999999994E-2</v>
      </c>
      <c r="I279" s="61">
        <v>203.5</v>
      </c>
      <c r="J279" s="116">
        <v>0.25873000000000002</v>
      </c>
      <c r="K279" s="120" t="s">
        <v>12</v>
      </c>
      <c r="L279" s="122"/>
      <c r="M279" s="122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5"/>
      <c r="AQ279" s="4">
        <f>AQ278+1</f>
        <v>204</v>
      </c>
      <c r="AR279">
        <f>IF(AI28="tad","tad",AI28)</f>
        <v>0</v>
      </c>
      <c r="AS279">
        <f>IF(COUNT(AQ279:AR279)=2,0,-AP$49/500)</f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51">
        <v>19</v>
      </c>
      <c r="C280" s="50" t="s">
        <v>40</v>
      </c>
      <c r="D280" s="50" t="s">
        <v>35</v>
      </c>
      <c r="E280" s="49">
        <v>224</v>
      </c>
      <c r="F280" s="48">
        <v>0.6</v>
      </c>
      <c r="G280" s="61">
        <v>215.98</v>
      </c>
      <c r="H280" s="61">
        <v>0.105</v>
      </c>
      <c r="I280" s="65">
        <v>223.83</v>
      </c>
      <c r="J280" s="126">
        <v>0.58299999999999996</v>
      </c>
      <c r="K280" s="120" t="s">
        <v>12</v>
      </c>
      <c r="L280" s="125"/>
      <c r="M280" s="125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5"/>
      <c r="AQ280" s="4">
        <f>AQ279+1</f>
        <v>205</v>
      </c>
      <c r="AR280">
        <f>IF(AI29="tad","tad",AI29)</f>
        <v>0</v>
      </c>
      <c r="AS280">
        <f>IF(COUNT(AQ280:AR280)=2,0,-AP$49/500)</f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51">
        <f>+B280+1</f>
        <v>20</v>
      </c>
      <c r="C281" s="50" t="s">
        <v>39</v>
      </c>
      <c r="D281" s="50" t="s">
        <v>35</v>
      </c>
      <c r="E281" s="49">
        <v>196</v>
      </c>
      <c r="F281" s="48">
        <v>1.5820000000000001</v>
      </c>
      <c r="G281" s="61">
        <v>189.04</v>
      </c>
      <c r="H281" s="61">
        <v>0.41899999999999998</v>
      </c>
      <c r="I281" s="65">
        <v>195.96</v>
      </c>
      <c r="J281" s="116">
        <v>0.44922899999999999</v>
      </c>
      <c r="K281" s="120" t="s">
        <v>12</v>
      </c>
      <c r="L281" s="122"/>
      <c r="M281" s="122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5"/>
      <c r="AQ281" s="4">
        <f>AQ280+1</f>
        <v>206</v>
      </c>
      <c r="AR281">
        <f>IF(AI30="tad","tad",AI30)</f>
        <v>0</v>
      </c>
      <c r="AS281">
        <f>IF(COUNT(AQ281:AR281)=2,0,-AP$49/500)</f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51">
        <f>+B281+1</f>
        <v>21</v>
      </c>
      <c r="C282" s="50" t="s">
        <v>38</v>
      </c>
      <c r="D282" s="50" t="s">
        <v>35</v>
      </c>
      <c r="E282" s="49">
        <v>174</v>
      </c>
      <c r="F282" s="48">
        <v>0.47899999999999998</v>
      </c>
      <c r="G282" s="61">
        <v>172.38</v>
      </c>
      <c r="H282" s="61">
        <v>7.3999999999999996E-2</v>
      </c>
      <c r="I282" s="65">
        <v>170.52</v>
      </c>
      <c r="J282" s="116">
        <v>0.15937519999999999</v>
      </c>
      <c r="K282" s="120" t="s">
        <v>12</v>
      </c>
      <c r="L282" s="122"/>
      <c r="M282" s="12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5"/>
      <c r="AQ282" s="4">
        <f>AQ281+1</f>
        <v>207</v>
      </c>
      <c r="AR282">
        <f>IF(AI31="tad","tad",AI31)</f>
        <v>0</v>
      </c>
      <c r="AS282">
        <f>IF(COUNT(AQ282:AR282)=2,0,-AP$49/500)</f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56">
        <f>+B282+1</f>
        <v>22</v>
      </c>
      <c r="C283" s="55" t="s">
        <v>37</v>
      </c>
      <c r="D283" s="55" t="s">
        <v>35</v>
      </c>
      <c r="E283" s="53">
        <v>229.1</v>
      </c>
      <c r="F283" s="54">
        <v>0.79200000000000004</v>
      </c>
      <c r="G283" s="69">
        <v>222.84</v>
      </c>
      <c r="H283" s="69">
        <v>0.28000000000000003</v>
      </c>
      <c r="I283" s="68">
        <v>227.61</v>
      </c>
      <c r="J283" s="127">
        <v>0.68354199999999998</v>
      </c>
      <c r="K283" s="120" t="s">
        <v>12</v>
      </c>
      <c r="L283" s="125"/>
      <c r="M283" s="125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5"/>
      <c r="AQ283" s="4">
        <f>AQ282+1</f>
        <v>208</v>
      </c>
      <c r="AR283">
        <f>IF(AI32="tad","tad",AI32)</f>
        <v>0</v>
      </c>
      <c r="AS283">
        <f>IF(COUNT(AQ283:AR283)=2,0,-AP$49/500)</f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51">
        <f>+B283+1</f>
        <v>23</v>
      </c>
      <c r="C284" s="50" t="s">
        <v>36</v>
      </c>
      <c r="D284" s="50" t="s">
        <v>35</v>
      </c>
      <c r="E284" s="49">
        <v>249</v>
      </c>
      <c r="F284" s="48">
        <v>2.1240000000000001</v>
      </c>
      <c r="G284" s="61">
        <v>239.52</v>
      </c>
      <c r="H284" s="61">
        <v>0.187</v>
      </c>
      <c r="I284" s="65">
        <v>248.7</v>
      </c>
      <c r="J284" s="126">
        <v>2.0219184000000001</v>
      </c>
      <c r="K284" s="120" t="s">
        <v>12</v>
      </c>
      <c r="L284" s="125"/>
      <c r="M284" s="125"/>
      <c r="V284" s="1" t="s">
        <v>77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5"/>
      <c r="AQ284" s="4">
        <f>AQ283+1</f>
        <v>209</v>
      </c>
      <c r="AR284">
        <f>IF(AI33="tad","tad",AI33)</f>
        <v>0</v>
      </c>
      <c r="AS284">
        <f>IF(COUNT(AQ284:AR284)=2,0,-AP$49/500)</f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51">
        <f>+B284+1</f>
        <v>24</v>
      </c>
      <c r="C285" s="50" t="s">
        <v>34</v>
      </c>
      <c r="D285" s="50" t="s">
        <v>32</v>
      </c>
      <c r="E285" s="49">
        <v>164.75</v>
      </c>
      <c r="F285" s="49">
        <v>5</v>
      </c>
      <c r="G285" s="61">
        <v>154.43</v>
      </c>
      <c r="H285" s="61">
        <v>0.503</v>
      </c>
      <c r="I285" s="61">
        <v>144.29</v>
      </c>
      <c r="J285" s="126">
        <v>0.51025770000000004</v>
      </c>
      <c r="K285" s="120" t="s">
        <v>12</v>
      </c>
      <c r="L285" s="125"/>
      <c r="M285" s="12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5"/>
      <c r="AQ285" s="4">
        <f>AQ284+1</f>
        <v>210</v>
      </c>
      <c r="AR285">
        <f>IF(AI34="tad","tad",AI34)</f>
        <v>0</v>
      </c>
      <c r="AS285">
        <f>IF(COUNT(AQ285:AR285)=2,0,-AP$49/500)</f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51">
        <f>+B285+1</f>
        <v>25</v>
      </c>
      <c r="C286" s="50" t="s">
        <v>33</v>
      </c>
      <c r="D286" s="50" t="s">
        <v>32</v>
      </c>
      <c r="E286" s="49">
        <v>179.1</v>
      </c>
      <c r="F286" s="48">
        <v>4.2</v>
      </c>
      <c r="G286" s="65">
        <v>166.32</v>
      </c>
      <c r="H286" s="65">
        <v>0.39800000000000002</v>
      </c>
      <c r="I286" s="61">
        <v>204.66</v>
      </c>
      <c r="J286" s="116">
        <v>3.11165118</v>
      </c>
      <c r="K286" s="120" t="s">
        <v>12</v>
      </c>
      <c r="L286" s="122"/>
      <c r="M286" s="122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5"/>
      <c r="AQ286" s="4">
        <f>AQ285+1</f>
        <v>211</v>
      </c>
      <c r="AR286">
        <f>IF(AI35="tad","tad",AI35)</f>
        <v>0</v>
      </c>
      <c r="AS286">
        <f>IF(COUNT(AQ286:AR286)=2,0,-AP$49/500)</f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51">
        <f>+B286+1</f>
        <v>26</v>
      </c>
      <c r="C287" s="50" t="s">
        <v>31</v>
      </c>
      <c r="D287" s="50" t="s">
        <v>25</v>
      </c>
      <c r="E287" s="49">
        <v>325.56</v>
      </c>
      <c r="F287" s="48">
        <v>0.70099999999999996</v>
      </c>
      <c r="G287" s="65">
        <v>315.85000000000002</v>
      </c>
      <c r="H287" s="65">
        <v>0.114</v>
      </c>
      <c r="I287" s="65">
        <v>325.5</v>
      </c>
      <c r="J287" s="126">
        <v>0.69574786</v>
      </c>
      <c r="K287" s="120" t="s">
        <v>12</v>
      </c>
      <c r="L287" s="125"/>
      <c r="M287" s="125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5"/>
      <c r="AQ287" s="4">
        <f>AQ286+1</f>
        <v>212</v>
      </c>
      <c r="AR287">
        <f>IF(AI36="tad","tad",AI36)</f>
        <v>0</v>
      </c>
      <c r="AS287">
        <f>IF(COUNT(AQ287:AR287)=2,0,-AP$49/500)</f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51">
        <f>+B287+1</f>
        <v>27</v>
      </c>
      <c r="C288" s="50" t="s">
        <v>30</v>
      </c>
      <c r="D288" s="50" t="s">
        <v>25</v>
      </c>
      <c r="E288" s="49">
        <v>129.19999999999999</v>
      </c>
      <c r="F288" s="48">
        <v>0.5</v>
      </c>
      <c r="G288" s="61">
        <v>123.6</v>
      </c>
      <c r="H288" s="61">
        <v>2.9000000000000001E-2</v>
      </c>
      <c r="I288" s="65">
        <v>129.19999999999999</v>
      </c>
      <c r="J288" s="116">
        <v>0.5</v>
      </c>
      <c r="K288" s="120" t="s">
        <v>12</v>
      </c>
      <c r="L288" s="122"/>
      <c r="M288" s="122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5"/>
      <c r="AQ288" s="4">
        <f>AQ287+1</f>
        <v>213</v>
      </c>
      <c r="AR288">
        <f>IF(AI37="tad","tad",AI37)</f>
        <v>0</v>
      </c>
      <c r="AS288">
        <f>IF(COUNT(AQ288:AR288)=2,0,-AP$49/500)</f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51">
        <f>+B288+1</f>
        <v>28</v>
      </c>
      <c r="C289" s="50" t="s">
        <v>29</v>
      </c>
      <c r="D289" s="50" t="s">
        <v>25</v>
      </c>
      <c r="E289" s="49">
        <v>282.77999999999997</v>
      </c>
      <c r="F289" s="48">
        <v>0.51300000000000001</v>
      </c>
      <c r="G289" s="61">
        <v>277.87</v>
      </c>
      <c r="H289" s="61">
        <v>7.3999999999999996E-2</v>
      </c>
      <c r="I289" s="61">
        <v>272.77999999999997</v>
      </c>
      <c r="J289" s="116">
        <v>0.51354</v>
      </c>
      <c r="K289" s="120" t="s">
        <v>12</v>
      </c>
      <c r="L289" s="122"/>
      <c r="M289" s="122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5"/>
      <c r="AQ289" s="4">
        <f>AQ288+1</f>
        <v>214</v>
      </c>
      <c r="AR289">
        <f>IF(AJ7="tad","tad",AJ7)</f>
        <v>0</v>
      </c>
      <c r="AS289">
        <f>IF(COUNT(AQ289:AR289)=2,0,-AP$49/500)</f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51">
        <f>+B289+1</f>
        <v>29</v>
      </c>
      <c r="C290" s="50" t="s">
        <v>28</v>
      </c>
      <c r="D290" s="50" t="s">
        <v>25</v>
      </c>
      <c r="E290" s="49">
        <v>99</v>
      </c>
      <c r="F290" s="48">
        <v>2.6110000000000002</v>
      </c>
      <c r="G290" s="61">
        <v>91.8</v>
      </c>
      <c r="H290" s="61">
        <v>0.17</v>
      </c>
      <c r="I290" s="65">
        <v>98.99</v>
      </c>
      <c r="J290" s="126">
        <v>0.99684134599999996</v>
      </c>
      <c r="K290" s="120" t="s">
        <v>12</v>
      </c>
      <c r="L290" s="125"/>
      <c r="M290" s="125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5"/>
      <c r="AQ290" s="4">
        <f>AQ289+1</f>
        <v>215</v>
      </c>
      <c r="AR290">
        <f>IF(AJ8="tad","tad",AJ8)</f>
        <v>0</v>
      </c>
      <c r="AS290">
        <f>IF(COUNT(AQ290:AR290)=2,0,-AP$49/500)</f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51">
        <f>+B290+1</f>
        <v>30</v>
      </c>
      <c r="C291" s="50" t="s">
        <v>27</v>
      </c>
      <c r="D291" s="50" t="s">
        <v>25</v>
      </c>
      <c r="E291" s="49">
        <v>189.7</v>
      </c>
      <c r="F291" s="49">
        <v>7.9000000000000001E-2</v>
      </c>
      <c r="G291" s="61">
        <v>188.25</v>
      </c>
      <c r="H291" s="61">
        <v>3.2000000000000001E-2</v>
      </c>
      <c r="I291" s="65">
        <v>189.66</v>
      </c>
      <c r="J291" s="126">
        <v>7.9056000000000001E-2</v>
      </c>
      <c r="K291" s="120" t="s">
        <v>12</v>
      </c>
      <c r="L291" s="125"/>
      <c r="M291" s="125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5"/>
      <c r="AQ291" s="4">
        <f>AQ290+1</f>
        <v>216</v>
      </c>
      <c r="AR291">
        <f>IF(AJ9="tad","tad",AJ9)</f>
        <v>0</v>
      </c>
      <c r="AS291">
        <f>IF(COUNT(AQ291:AR291)=2,0,-AP$49/500)</f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51">
        <f>+B291+1</f>
        <v>31</v>
      </c>
      <c r="C292" s="50" t="s">
        <v>26</v>
      </c>
      <c r="D292" s="50" t="s">
        <v>25</v>
      </c>
      <c r="E292" s="49">
        <v>171.19</v>
      </c>
      <c r="F292" s="48">
        <v>9.6879999999999994E-2</v>
      </c>
      <c r="G292" s="61">
        <v>169.34</v>
      </c>
      <c r="H292" s="62">
        <v>5.1999999999999998E-2</v>
      </c>
      <c r="I292" s="65">
        <v>171.07</v>
      </c>
      <c r="J292" s="126">
        <v>9.3974000000000002E-2</v>
      </c>
      <c r="K292" s="120" t="s">
        <v>12</v>
      </c>
      <c r="L292" s="125"/>
      <c r="M292" s="125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5"/>
      <c r="AQ292" s="4">
        <f>AQ291+1</f>
        <v>217</v>
      </c>
      <c r="AR292">
        <f>IF(AJ10="tad","tad",AJ10)</f>
        <v>0</v>
      </c>
      <c r="AS292">
        <f>IF(COUNT(AQ292:AR292)=2,0,-AP$49/500)</f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51">
        <f>+B292+1</f>
        <v>32</v>
      </c>
      <c r="C293" s="50" t="s">
        <v>24</v>
      </c>
      <c r="D293" s="50" t="s">
        <v>22</v>
      </c>
      <c r="E293" s="49">
        <v>142.6</v>
      </c>
      <c r="F293" s="48">
        <v>9.157</v>
      </c>
      <c r="G293" s="61">
        <v>139.43</v>
      </c>
      <c r="H293" s="61">
        <v>1.7649999999999999</v>
      </c>
      <c r="I293" s="61">
        <v>140.6</v>
      </c>
      <c r="J293" s="121">
        <v>10.054000200000001</v>
      </c>
      <c r="K293" s="120" t="s">
        <v>12</v>
      </c>
      <c r="L293" s="119"/>
      <c r="M293" s="119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5"/>
      <c r="AQ293" s="4">
        <f>AQ292+1</f>
        <v>218</v>
      </c>
      <c r="AR293">
        <f>IF(AJ11="tad","tad",AJ11)</f>
        <v>0</v>
      </c>
      <c r="AS293">
        <f>IF(COUNT(AQ293:AR293)=2,0,-AP$49/500)</f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51">
        <f>+B293+1</f>
        <v>33</v>
      </c>
      <c r="C294" s="50" t="s">
        <v>23</v>
      </c>
      <c r="D294" s="50" t="s">
        <v>22</v>
      </c>
      <c r="E294" s="49">
        <v>239.5</v>
      </c>
      <c r="F294" s="48">
        <v>2.6720000000000002</v>
      </c>
      <c r="G294" s="61">
        <v>234.45</v>
      </c>
      <c r="H294" s="62">
        <v>0.44600000000000001</v>
      </c>
      <c r="I294" s="124">
        <v>238.27</v>
      </c>
      <c r="J294" s="123">
        <v>2.0112000000000001</v>
      </c>
      <c r="K294" s="120" t="s">
        <v>12</v>
      </c>
      <c r="L294" s="119"/>
      <c r="M294" s="119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5"/>
      <c r="AQ294" s="4">
        <f>AQ293+1</f>
        <v>219</v>
      </c>
      <c r="AR294">
        <f>IF(AJ12="tad","tad",AJ12)</f>
        <v>0</v>
      </c>
      <c r="AS294">
        <f>IF(COUNT(AQ294:AR294)=2,0,-AP$49/500)</f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51">
        <f>+B294+1</f>
        <v>34</v>
      </c>
      <c r="C295" s="50" t="s">
        <v>21</v>
      </c>
      <c r="D295" s="50" t="s">
        <v>20</v>
      </c>
      <c r="E295" s="49">
        <v>120.5</v>
      </c>
      <c r="F295" s="48">
        <v>3.677</v>
      </c>
      <c r="G295" s="61">
        <v>118.55</v>
      </c>
      <c r="H295" s="61">
        <v>0.59499999999999997</v>
      </c>
      <c r="I295" s="61">
        <v>120.69</v>
      </c>
      <c r="J295" s="116">
        <v>4.0398449999999997</v>
      </c>
      <c r="K295" s="120" t="s">
        <v>12</v>
      </c>
      <c r="L295" s="122"/>
      <c r="M295" s="122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5"/>
      <c r="AQ295" s="4">
        <f>AQ294+1</f>
        <v>220</v>
      </c>
      <c r="AR295">
        <f>IF(AJ13="tad","tad",AJ13)</f>
        <v>0</v>
      </c>
      <c r="AS295">
        <f>IF(COUNT(AQ295:AR295)=2,0,-AP$49/500)</f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51">
        <f>+B295+1</f>
        <v>35</v>
      </c>
      <c r="C296" s="50" t="s">
        <v>19</v>
      </c>
      <c r="D296" s="50" t="s">
        <v>18</v>
      </c>
      <c r="E296" s="49">
        <v>110.56</v>
      </c>
      <c r="F296" s="48">
        <v>2.75</v>
      </c>
      <c r="G296" s="61">
        <v>107.16</v>
      </c>
      <c r="H296" s="61">
        <v>0.311</v>
      </c>
      <c r="I296" s="61">
        <v>110.53</v>
      </c>
      <c r="J296" s="116">
        <v>2.6930803399999999</v>
      </c>
      <c r="K296" s="120" t="s">
        <v>12</v>
      </c>
      <c r="L296" s="122"/>
      <c r="M296" s="122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5"/>
      <c r="AQ296" s="4">
        <f>AQ295+1</f>
        <v>221</v>
      </c>
      <c r="AR296">
        <f>IF(AJ14="tad","tad",AJ14)</f>
        <v>0</v>
      </c>
      <c r="AS296">
        <f>IF(COUNT(AQ296:AR296)=2,0,-AP$49/500)</f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51">
        <f>+B296+1</f>
        <v>36</v>
      </c>
      <c r="C297" s="50" t="s">
        <v>17</v>
      </c>
      <c r="D297" s="50" t="s">
        <v>15</v>
      </c>
      <c r="E297" s="49">
        <v>72</v>
      </c>
      <c r="F297" s="48">
        <v>38.036000000000001</v>
      </c>
      <c r="G297" s="61">
        <v>54.7</v>
      </c>
      <c r="H297" s="62">
        <v>4.0830000000000002</v>
      </c>
      <c r="I297" s="61">
        <v>71.09</v>
      </c>
      <c r="J297" s="121">
        <v>35.700000000000003</v>
      </c>
      <c r="K297" s="120"/>
      <c r="L297" s="119"/>
      <c r="M297" s="11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5"/>
      <c r="AQ297" s="4">
        <f>AQ296+1</f>
        <v>222</v>
      </c>
      <c r="AR297">
        <f>IF(AJ15="tad","tad",AJ15)</f>
        <v>0</v>
      </c>
      <c r="AS297">
        <f>IF(COUNT(AQ297:AR297)=2,0,-AP$49/500)</f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51">
        <f>+B297+1</f>
        <v>37</v>
      </c>
      <c r="C298" s="50" t="s">
        <v>16</v>
      </c>
      <c r="D298" s="50" t="s">
        <v>15</v>
      </c>
      <c r="E298" s="49">
        <v>185</v>
      </c>
      <c r="F298" s="48">
        <v>388.72199999999998</v>
      </c>
      <c r="G298" s="61">
        <v>167</v>
      </c>
      <c r="H298" s="62">
        <v>217.202</v>
      </c>
      <c r="I298" s="61">
        <v>184.46</v>
      </c>
      <c r="J298" s="63">
        <v>383.19499999999999</v>
      </c>
      <c r="K298" s="120" t="s">
        <v>12</v>
      </c>
      <c r="L298" s="119"/>
      <c r="M298" s="11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5"/>
      <c r="AQ298" s="4">
        <f>AQ297+1</f>
        <v>223</v>
      </c>
      <c r="AR298">
        <f>IF(AJ16="tad","tad",AJ16)</f>
        <v>0</v>
      </c>
      <c r="AS298">
        <f>IF(COUNT(AQ298:AR298)=2,0,-AP$49/500)</f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51">
        <v>38</v>
      </c>
      <c r="C299" s="50" t="s">
        <v>14</v>
      </c>
      <c r="D299" s="50" t="s">
        <v>13</v>
      </c>
      <c r="E299" s="49">
        <v>231</v>
      </c>
      <c r="F299" s="48">
        <v>30.48</v>
      </c>
      <c r="G299" s="61">
        <v>228.1</v>
      </c>
      <c r="H299" s="62">
        <v>5.9</v>
      </c>
      <c r="I299" s="61">
        <v>229.17</v>
      </c>
      <c r="J299" s="121">
        <v>7.52</v>
      </c>
      <c r="K299" s="120" t="s">
        <v>12</v>
      </c>
      <c r="L299" s="119"/>
      <c r="M299" s="11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5"/>
      <c r="AQ299" s="4">
        <f>AQ298+1</f>
        <v>224</v>
      </c>
      <c r="AR299">
        <f>IF(AJ17="tad","tad",AJ17)</f>
        <v>0</v>
      </c>
      <c r="AS299">
        <f>IF(COUNT(AQ299:AR299)=2,0,-AP$49/500)</f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56">
        <v>39</v>
      </c>
      <c r="C300" s="55" t="s">
        <v>11</v>
      </c>
      <c r="D300" s="55" t="s">
        <v>10</v>
      </c>
      <c r="E300" s="53">
        <v>149.30000000000001</v>
      </c>
      <c r="F300" s="54">
        <v>17.670000000000002</v>
      </c>
      <c r="G300" s="53">
        <v>149.30000000000001</v>
      </c>
      <c r="H300" s="54">
        <v>17.670000000000002</v>
      </c>
      <c r="I300" s="53">
        <v>149.55000000000001</v>
      </c>
      <c r="J300" s="52">
        <v>11.18</v>
      </c>
      <c r="K300" s="41" t="s">
        <v>9</v>
      </c>
      <c r="L300" s="113"/>
      <c r="M300" s="11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5"/>
      <c r="AQ300" s="4">
        <f>AQ299+1</f>
        <v>225</v>
      </c>
      <c r="AR300">
        <f>IF(AJ18="tad","tad",AJ18)</f>
        <v>0</v>
      </c>
      <c r="AS300">
        <f>IF(COUNT(AQ300:AR300)=2,0,-AP$49/500)</f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51">
        <f>+B300+1</f>
        <v>40</v>
      </c>
      <c r="C301" s="50" t="s">
        <v>8</v>
      </c>
      <c r="D301" s="50" t="s">
        <v>5</v>
      </c>
      <c r="E301" s="49">
        <v>39</v>
      </c>
      <c r="F301" s="48">
        <v>0.47399999999999998</v>
      </c>
      <c r="G301" s="49">
        <v>39</v>
      </c>
      <c r="H301" s="48">
        <v>0.47</v>
      </c>
      <c r="I301" s="117">
        <v>38.9</v>
      </c>
      <c r="J301" s="116">
        <v>0.46</v>
      </c>
      <c r="K301" s="41" t="s">
        <v>7</v>
      </c>
      <c r="L301" s="114"/>
      <c r="M301" s="11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5"/>
      <c r="AQ301" s="4">
        <f>AQ300+1</f>
        <v>226</v>
      </c>
      <c r="AR301">
        <f>IF(AJ19="tad","tad",AJ19)</f>
        <v>0</v>
      </c>
      <c r="AS301">
        <f>IF(COUNT(AQ301:AR301)=2,0,-AP$49/500)</f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47">
        <v>41</v>
      </c>
      <c r="C302" s="46" t="s">
        <v>6</v>
      </c>
      <c r="D302" s="46" t="s">
        <v>5</v>
      </c>
      <c r="E302" s="45">
        <v>70</v>
      </c>
      <c r="F302" s="44">
        <v>0.81699999999999995</v>
      </c>
      <c r="G302" s="45">
        <v>70</v>
      </c>
      <c r="H302" s="44">
        <v>0.82</v>
      </c>
      <c r="I302" s="43">
        <v>70.099999999999994</v>
      </c>
      <c r="J302" s="116">
        <v>0.76600000000000001</v>
      </c>
      <c r="K302" s="115"/>
      <c r="L302" s="114"/>
      <c r="M302" s="11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5"/>
      <c r="AQ302" s="4">
        <f>AQ301+1</f>
        <v>227</v>
      </c>
      <c r="AR302">
        <f>IF(AJ20="tad","tad",AJ20)</f>
        <v>0</v>
      </c>
      <c r="AS302">
        <f>IF(COUNT(AQ302:AR302)=2,0,-AP$49/500)</f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39"/>
      <c r="C303" s="38" t="s">
        <v>4</v>
      </c>
      <c r="D303" s="38"/>
      <c r="E303" s="36"/>
      <c r="F303" s="37">
        <f>SUM(F262:F302)</f>
        <v>1813.882478</v>
      </c>
      <c r="G303" s="36"/>
      <c r="H303" s="37">
        <f>SUM(H265:H302)</f>
        <v>632.50300000000016</v>
      </c>
      <c r="I303" s="36"/>
      <c r="J303" s="35">
        <f>SUM(J262:J302)</f>
        <v>1613.9780184150018</v>
      </c>
      <c r="K303" s="34"/>
      <c r="L303" s="112"/>
      <c r="M303" s="2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5"/>
      <c r="AQ303" s="4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3" t="s">
        <v>1</v>
      </c>
      <c r="C304" s="32" t="s">
        <v>3</v>
      </c>
      <c r="D304" s="32"/>
      <c r="E304" s="28"/>
      <c r="F304" s="31"/>
      <c r="G304" s="30"/>
      <c r="H304" s="29">
        <v>1</v>
      </c>
      <c r="I304" s="28"/>
      <c r="J304" s="27">
        <f>IFERROR(+J303/H303,0)</f>
        <v>2.5517317995566842</v>
      </c>
      <c r="K304" s="26"/>
      <c r="L304" s="19"/>
      <c r="M304" s="2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5"/>
      <c r="AQ304" s="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8"/>
      <c r="C305" s="17" t="s">
        <v>2</v>
      </c>
      <c r="D305" s="16"/>
      <c r="E305" s="111">
        <v>1736.79</v>
      </c>
      <c r="F305" s="23">
        <v>1</v>
      </c>
      <c r="G305" s="24" t="s">
        <v>1</v>
      </c>
      <c r="H305" s="23">
        <f>+H303/F303*100%</f>
        <v>0.3487012017985876</v>
      </c>
      <c r="I305" s="22"/>
      <c r="J305" s="21">
        <f>+J303/F303</f>
        <v>0.88979194517308846</v>
      </c>
      <c r="K305" s="26"/>
      <c r="L305" s="19"/>
      <c r="M305" s="2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5"/>
      <c r="AQ305" s="4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8"/>
      <c r="C306" s="17" t="s">
        <v>0</v>
      </c>
      <c r="D306" s="16"/>
      <c r="E306" s="15">
        <f>F303-E305</f>
        <v>77.092478000000028</v>
      </c>
      <c r="F306" s="109"/>
      <c r="G306" s="110"/>
      <c r="H306" s="109"/>
      <c r="I306" s="8"/>
      <c r="J306" s="109"/>
      <c r="K306" s="108"/>
      <c r="L306" s="10"/>
      <c r="M306" s="2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5"/>
      <c r="AQ306" s="4">
        <f>AQ302+1</f>
        <v>228</v>
      </c>
      <c r="AR306">
        <f>IF(AJ21="tad","tad",AJ21)</f>
        <v>0</v>
      </c>
      <c r="AS306">
        <f>IF(COUNT(AQ306:AR306)=2,0,-AP$49/500)</f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107"/>
      <c r="C307" s="104"/>
      <c r="D307" s="104"/>
      <c r="E307" s="104"/>
      <c r="F307" s="105">
        <v>23</v>
      </c>
      <c r="G307" s="106" t="s">
        <v>76</v>
      </c>
      <c r="H307" s="105">
        <v>2021</v>
      </c>
      <c r="I307" s="104"/>
      <c r="J307" s="104"/>
      <c r="K307" s="103"/>
      <c r="L307" s="102"/>
      <c r="M307" s="2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5"/>
      <c r="AQ307" s="4">
        <f>AQ306+1</f>
        <v>229</v>
      </c>
      <c r="AR307">
        <f>IF(AJ22="tad","tad",AJ22)</f>
        <v>0</v>
      </c>
      <c r="AS307">
        <f>IF(COUNT(AQ307:AR307)=2,0,-AP$49/500)</f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101" t="s">
        <v>75</v>
      </c>
      <c r="C308" s="32" t="s">
        <v>74</v>
      </c>
      <c r="D308" s="32" t="s">
        <v>73</v>
      </c>
      <c r="E308" s="98" t="s">
        <v>72</v>
      </c>
      <c r="F308" s="97"/>
      <c r="G308" s="100" t="s">
        <v>71</v>
      </c>
      <c r="H308" s="99"/>
      <c r="I308" s="98" t="s">
        <v>70</v>
      </c>
      <c r="J308" s="97"/>
      <c r="K308" s="96" t="s">
        <v>69</v>
      </c>
      <c r="L308" s="84"/>
      <c r="M308" s="2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5"/>
      <c r="AQ308" s="4">
        <f>AQ307+1</f>
        <v>230</v>
      </c>
      <c r="AR308">
        <f>IF(AJ23="tad","tad",AJ23)</f>
        <v>0</v>
      </c>
      <c r="AS308">
        <f>IF(COUNT(AQ308:AR308)=2,0,-AP$49/500)</f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95"/>
      <c r="C309" s="94"/>
      <c r="D309" s="94"/>
      <c r="E309" s="92" t="s">
        <v>68</v>
      </c>
      <c r="F309" s="92" t="s">
        <v>67</v>
      </c>
      <c r="G309" s="93" t="s">
        <v>68</v>
      </c>
      <c r="H309" s="92" t="s">
        <v>67</v>
      </c>
      <c r="I309" s="93" t="s">
        <v>68</v>
      </c>
      <c r="J309" s="92" t="s">
        <v>67</v>
      </c>
      <c r="K309" s="91"/>
      <c r="L309" s="84"/>
      <c r="M309" s="2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5"/>
      <c r="AQ309" s="4">
        <f>AQ308+1</f>
        <v>231</v>
      </c>
      <c r="AR309">
        <f>IF(AJ24="tad","tad",AJ24)</f>
        <v>0</v>
      </c>
      <c r="AS309">
        <f>IF(COUNT(AQ309:AR309)=2,0,-AP$49/500)</f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90"/>
      <c r="C310" s="89"/>
      <c r="D310" s="89"/>
      <c r="E310" s="87" t="s">
        <v>66</v>
      </c>
      <c r="F310" s="87" t="s">
        <v>64</v>
      </c>
      <c r="G310" s="88" t="s">
        <v>66</v>
      </c>
      <c r="H310" s="87" t="s">
        <v>64</v>
      </c>
      <c r="I310" s="88" t="s">
        <v>65</v>
      </c>
      <c r="J310" s="87" t="s">
        <v>64</v>
      </c>
      <c r="K310" s="86"/>
      <c r="L310" s="84"/>
      <c r="M310" s="2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5"/>
      <c r="AQ310" s="4">
        <f>AQ309+1</f>
        <v>232</v>
      </c>
      <c r="AR310">
        <f>IF(AJ25="tad","tad",AJ25)</f>
        <v>0</v>
      </c>
      <c r="AS310">
        <f>IF(COUNT(AQ310:AR310)=2,0,-AP$49/500)</f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39">
        <v>1</v>
      </c>
      <c r="C311" s="38">
        <v>2</v>
      </c>
      <c r="D311" s="38">
        <v>3</v>
      </c>
      <c r="E311" s="38">
        <v>4</v>
      </c>
      <c r="F311" s="38">
        <v>5</v>
      </c>
      <c r="G311" s="38">
        <v>6</v>
      </c>
      <c r="H311" s="38">
        <v>7</v>
      </c>
      <c r="I311" s="38">
        <v>8</v>
      </c>
      <c r="J311" s="38">
        <v>9</v>
      </c>
      <c r="K311" s="85">
        <v>10</v>
      </c>
      <c r="L311" s="84"/>
      <c r="M311" s="2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5"/>
      <c r="AQ311" s="4">
        <f>AQ310+1</f>
        <v>233</v>
      </c>
      <c r="AR311">
        <f>IF(AJ26="tad","tad",AJ26)</f>
        <v>0</v>
      </c>
      <c r="AS311">
        <f>IF(COUNT(AQ311:AR311)=2,0,-AP$49/500)</f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56">
        <v>1</v>
      </c>
      <c r="C312" s="55" t="s">
        <v>63</v>
      </c>
      <c r="D312" s="55" t="s">
        <v>61</v>
      </c>
      <c r="E312" s="49">
        <v>55.77</v>
      </c>
      <c r="F312" s="48">
        <v>31.144597999999998</v>
      </c>
      <c r="G312" s="69">
        <v>47.95</v>
      </c>
      <c r="H312" s="83">
        <v>2.1779999999999999</v>
      </c>
      <c r="I312" s="82">
        <v>55.59</v>
      </c>
      <c r="J312" s="81">
        <v>30.096959999999999</v>
      </c>
      <c r="K312" s="59" t="s">
        <v>12</v>
      </c>
      <c r="L312" s="58"/>
      <c r="M312" s="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5"/>
      <c r="AQ312" s="4">
        <f>AQ311+1</f>
        <v>234</v>
      </c>
      <c r="AR312">
        <f>IF(AJ27="tad","tad",AJ27)</f>
        <v>0</v>
      </c>
      <c r="AS312">
        <f>IF(COUNT(AQ312:AR312)=2,0,-AP$49/500)</f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51">
        <v>2</v>
      </c>
      <c r="C313" s="50" t="s">
        <v>62</v>
      </c>
      <c r="D313" s="50" t="s">
        <v>61</v>
      </c>
      <c r="E313" s="53">
        <v>339.5</v>
      </c>
      <c r="F313" s="54">
        <v>7.77</v>
      </c>
      <c r="G313" s="61">
        <v>332.12</v>
      </c>
      <c r="H313" s="62">
        <v>1.96</v>
      </c>
      <c r="I313" s="61">
        <v>339.59</v>
      </c>
      <c r="J313" s="70">
        <v>7.8425000000000002</v>
      </c>
      <c r="K313" s="59" t="s">
        <v>12</v>
      </c>
      <c r="L313" s="80"/>
      <c r="M313" s="2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5"/>
      <c r="AQ313" s="4">
        <f>AQ312+1</f>
        <v>235</v>
      </c>
      <c r="AR313">
        <f>IF(AJ28="tad","tad",AJ28)</f>
        <v>0</v>
      </c>
      <c r="AS313">
        <f>IF(COUNT(AQ313:AR313)=2,0,-AP$49/500)</f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51">
        <f>+B313+1</f>
        <v>3</v>
      </c>
      <c r="C314" s="50" t="s">
        <v>60</v>
      </c>
      <c r="D314" s="50" t="s">
        <v>59</v>
      </c>
      <c r="E314" s="49">
        <v>77.5</v>
      </c>
      <c r="F314" s="48">
        <v>49.02</v>
      </c>
      <c r="G314" s="61">
        <v>65.42</v>
      </c>
      <c r="H314" s="62">
        <v>3.02</v>
      </c>
      <c r="I314" s="61">
        <v>77.48</v>
      </c>
      <c r="J314" s="70">
        <v>48.889592</v>
      </c>
      <c r="K314" s="59"/>
      <c r="L314" s="80"/>
      <c r="M314" s="2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5"/>
      <c r="AQ314" s="4">
        <f>AQ313+1</f>
        <v>236</v>
      </c>
      <c r="AR314">
        <f>IF(AJ29="tad","tad",AJ29)</f>
        <v>0</v>
      </c>
      <c r="AS314">
        <f>IF(COUNT(AQ314:AR314)=2,0,-AP$49/500)</f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51">
        <f>+B314+1</f>
        <v>4</v>
      </c>
      <c r="C315" s="50" t="s">
        <v>58</v>
      </c>
      <c r="D315" s="50" t="s">
        <v>10</v>
      </c>
      <c r="E315" s="49">
        <v>463.3</v>
      </c>
      <c r="F315" s="48">
        <v>49.9</v>
      </c>
      <c r="G315" s="79">
        <v>462.27</v>
      </c>
      <c r="H315" s="79">
        <v>33.545999999999999</v>
      </c>
      <c r="I315" s="48">
        <v>462.89</v>
      </c>
      <c r="J315" s="78">
        <v>45.776000000000003</v>
      </c>
      <c r="K315" s="59" t="s">
        <v>12</v>
      </c>
      <c r="L315" s="77"/>
      <c r="M315" s="76"/>
      <c r="N315" s="7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5"/>
      <c r="AQ315" s="4">
        <f>AQ314+1</f>
        <v>237</v>
      </c>
      <c r="AR315">
        <f>IF(AJ30="tad","tad",AJ30)</f>
        <v>0</v>
      </c>
      <c r="AS315">
        <f>IF(COUNT(AQ315:AR315)=2,0,-AP$49/500)</f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51">
        <f>+B315+1</f>
        <v>5</v>
      </c>
      <c r="C316" s="50" t="s">
        <v>57</v>
      </c>
      <c r="D316" s="50" t="s">
        <v>55</v>
      </c>
      <c r="E316" s="49">
        <v>207</v>
      </c>
      <c r="F316" s="48">
        <v>9.5030000000000001</v>
      </c>
      <c r="G316" s="61">
        <v>201.96</v>
      </c>
      <c r="H316" s="65">
        <v>4.585</v>
      </c>
      <c r="I316" s="43">
        <v>207.02</v>
      </c>
      <c r="J316" s="70">
        <v>9.5299999999999994</v>
      </c>
      <c r="K316" s="59" t="s">
        <v>12</v>
      </c>
      <c r="M316" s="2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5"/>
      <c r="AQ316" s="4">
        <f>AQ315+1</f>
        <v>238</v>
      </c>
      <c r="AR316">
        <f>IF(AJ31="tad","tad",AJ31)</f>
        <v>0</v>
      </c>
      <c r="AS316">
        <f>IF(COUNT(AQ316:AR316)=2,0,-AP$49/500)</f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51">
        <f>+B316+1</f>
        <v>6</v>
      </c>
      <c r="C317" s="50" t="s">
        <v>56</v>
      </c>
      <c r="D317" s="50" t="s">
        <v>55</v>
      </c>
      <c r="E317" s="49">
        <v>320</v>
      </c>
      <c r="F317" s="48">
        <v>5.1509999999999998</v>
      </c>
      <c r="G317" s="61">
        <v>314</v>
      </c>
      <c r="H317" s="65">
        <v>2.5459999999999998</v>
      </c>
      <c r="I317" s="43">
        <v>320.12</v>
      </c>
      <c r="J317" s="70">
        <v>5.12</v>
      </c>
      <c r="K317" s="59" t="s">
        <v>12</v>
      </c>
      <c r="M317" s="2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5"/>
      <c r="AQ317" s="4">
        <f>AQ316+1</f>
        <v>239</v>
      </c>
      <c r="AR317">
        <f>IF(AJ32="tad","tad",AJ32)</f>
        <v>0</v>
      </c>
      <c r="AS317">
        <f>IF(COUNT(AQ317:AR317)=2,0,-AP$49/500)</f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51">
        <v>5</v>
      </c>
      <c r="C318" s="50" t="s">
        <v>54</v>
      </c>
      <c r="D318" s="50" t="s">
        <v>44</v>
      </c>
      <c r="E318" s="49">
        <v>90</v>
      </c>
      <c r="F318" s="48">
        <v>689.09100000000001</v>
      </c>
      <c r="G318" s="61">
        <v>84.57</v>
      </c>
      <c r="H318" s="61">
        <v>443.86799999999999</v>
      </c>
      <c r="I318" s="43">
        <v>89.55</v>
      </c>
      <c r="J318" s="70">
        <v>660.92515350314454</v>
      </c>
      <c r="K318" s="59" t="s">
        <v>12</v>
      </c>
      <c r="M318" s="2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5"/>
      <c r="AQ318" s="4">
        <f>AQ317+1</f>
        <v>240</v>
      </c>
      <c r="AR318">
        <f>IF(AJ33="tad","tad",AJ33)</f>
        <v>0</v>
      </c>
      <c r="AS318">
        <f>IF(COUNT(AQ318:AR318)=2,0,-AP$49/500)</f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51">
        <f>+B318+1</f>
        <v>6</v>
      </c>
      <c r="C319" s="50" t="s">
        <v>53</v>
      </c>
      <c r="D319" s="50" t="s">
        <v>51</v>
      </c>
      <c r="E319" s="49">
        <v>120.5</v>
      </c>
      <c r="F319" s="48">
        <v>2.0920000000000001</v>
      </c>
      <c r="G319" s="61">
        <v>117.09</v>
      </c>
      <c r="H319" s="62">
        <v>0.68899999999999995</v>
      </c>
      <c r="I319" s="74">
        <v>120.3</v>
      </c>
      <c r="J319" s="70">
        <v>1.71</v>
      </c>
      <c r="K319" s="59" t="s">
        <v>12</v>
      </c>
      <c r="M319" s="2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5"/>
      <c r="AQ319" s="4">
        <f>AQ318+1</f>
        <v>241</v>
      </c>
      <c r="AR319">
        <f>IF(AJ34="tad","tad",AJ34)</f>
        <v>0</v>
      </c>
      <c r="AS319">
        <f>IF(COUNT(AQ319:AR319)=2,0,-AP$49/500)</f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51">
        <f>+B319+1</f>
        <v>7</v>
      </c>
      <c r="C320" s="50" t="s">
        <v>52</v>
      </c>
      <c r="D320" s="50" t="s">
        <v>51</v>
      </c>
      <c r="E320" s="49">
        <v>120.8</v>
      </c>
      <c r="F320" s="48">
        <v>2.3530000000000002</v>
      </c>
      <c r="G320" s="61">
        <v>117.17</v>
      </c>
      <c r="H320" s="62">
        <v>0.74199999999999999</v>
      </c>
      <c r="I320" s="73">
        <v>120.06</v>
      </c>
      <c r="J320" s="72">
        <v>1.45</v>
      </c>
      <c r="K320" s="59" t="s">
        <v>12</v>
      </c>
      <c r="M320" s="2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5"/>
      <c r="AQ320" s="4">
        <f>AQ319+1</f>
        <v>242</v>
      </c>
      <c r="AR320">
        <f>IF(AJ35="tad","tad",AJ35)</f>
        <v>0</v>
      </c>
      <c r="AS320">
        <f>IF(COUNT(AQ320:AR320)=2,0,-AP$49/500)</f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51">
        <f>+B320+1</f>
        <v>8</v>
      </c>
      <c r="C321" s="50" t="s">
        <v>50</v>
      </c>
      <c r="D321" s="50" t="s">
        <v>5</v>
      </c>
      <c r="E321" s="49">
        <v>46.5</v>
      </c>
      <c r="F321" s="49">
        <v>4.5999999999999996</v>
      </c>
      <c r="G321" s="61">
        <v>42.69</v>
      </c>
      <c r="H321" s="61">
        <v>1.8520000000000001</v>
      </c>
      <c r="I321" s="43">
        <v>43.69</v>
      </c>
      <c r="J321" s="70">
        <v>2.1040000000000001</v>
      </c>
      <c r="K321" s="59" t="s">
        <v>12</v>
      </c>
      <c r="M321" s="2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5"/>
      <c r="AQ321" s="4">
        <f>AQ320+1</f>
        <v>243</v>
      </c>
      <c r="AR321">
        <f>IF(AJ36="tad","tad",AJ36)</f>
        <v>0</v>
      </c>
      <c r="AS321">
        <f>IF(COUNT(AQ321:AR321)=2,0,-AP$49/500)</f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51">
        <f>+B321+1</f>
        <v>9</v>
      </c>
      <c r="C322" s="50" t="s">
        <v>49</v>
      </c>
      <c r="D322" s="50" t="s">
        <v>5</v>
      </c>
      <c r="E322" s="49">
        <v>51.5</v>
      </c>
      <c r="F322" s="48">
        <v>2.4159999999999999</v>
      </c>
      <c r="G322" s="61">
        <v>48.92</v>
      </c>
      <c r="H322" s="61">
        <v>1.52</v>
      </c>
      <c r="I322" s="71">
        <v>51.45</v>
      </c>
      <c r="J322" s="70">
        <v>2.5470000000000002</v>
      </c>
      <c r="K322" s="59" t="s">
        <v>12</v>
      </c>
      <c r="M322" s="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5"/>
      <c r="AQ322" s="4">
        <f>AQ321+1</f>
        <v>244</v>
      </c>
      <c r="AR322">
        <f>IF(AJ37="tad","tad",AJ37)</f>
        <v>0</v>
      </c>
      <c r="AS322">
        <f>IF(COUNT(AQ322:AR322)=2,0,-AP$49/500)</f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51">
        <f>+B322+1</f>
        <v>10</v>
      </c>
      <c r="C323" s="50" t="s">
        <v>48</v>
      </c>
      <c r="D323" s="50" t="s">
        <v>44</v>
      </c>
      <c r="E323" s="49">
        <v>81</v>
      </c>
      <c r="F323" s="48">
        <v>1.093</v>
      </c>
      <c r="G323" s="61">
        <v>76.2</v>
      </c>
      <c r="H323" s="62">
        <v>0.39300000000000002</v>
      </c>
      <c r="I323" s="43">
        <v>78.930000000000007</v>
      </c>
      <c r="J323" s="70">
        <v>0.90600000000000003</v>
      </c>
      <c r="K323" s="59" t="s">
        <v>12</v>
      </c>
      <c r="M323" s="2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5"/>
      <c r="AQ323" s="4">
        <f>AQ322+1</f>
        <v>245</v>
      </c>
      <c r="AR323">
        <f>IF(AK7="tad","tad",AK7)</f>
        <v>0</v>
      </c>
      <c r="AS323">
        <f>IF(COUNT(AQ323:AR323)=2,0,-AP$49/500)</f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51">
        <f>+B323+1</f>
        <v>11</v>
      </c>
      <c r="C324" s="50" t="s">
        <v>47</v>
      </c>
      <c r="D324" s="50" t="s">
        <v>44</v>
      </c>
      <c r="E324" s="49">
        <v>82.8</v>
      </c>
      <c r="F324" s="48">
        <v>0.42899999999999999</v>
      </c>
      <c r="G324" s="61">
        <v>80.73</v>
      </c>
      <c r="H324" s="62">
        <v>0.155</v>
      </c>
      <c r="I324" s="43">
        <v>81.56</v>
      </c>
      <c r="J324" s="70">
        <v>5.8999999999999997E-2</v>
      </c>
      <c r="K324" s="59" t="s">
        <v>12</v>
      </c>
      <c r="M324" s="2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5"/>
      <c r="AQ324" s="4">
        <f>AQ323+1</f>
        <v>246</v>
      </c>
      <c r="AR324">
        <f>IF(AK8="tad","tad",AK8)</f>
        <v>0</v>
      </c>
      <c r="AS324">
        <f>IF(COUNT(AQ324:AR324)=2,0,-AP$49/500)</f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51">
        <f>+B324+1</f>
        <v>12</v>
      </c>
      <c r="C325" s="50" t="s">
        <v>46</v>
      </c>
      <c r="D325" s="50" t="s">
        <v>44</v>
      </c>
      <c r="E325" s="49">
        <v>69.95</v>
      </c>
      <c r="F325" s="48">
        <v>0.25</v>
      </c>
      <c r="G325" s="61">
        <v>68.599999999999994</v>
      </c>
      <c r="H325" s="61">
        <v>9.2999999999999999E-2</v>
      </c>
      <c r="I325" s="43">
        <v>63.6</v>
      </c>
      <c r="J325" s="70">
        <v>0.20499999999999999</v>
      </c>
      <c r="K325" s="59" t="s">
        <v>12</v>
      </c>
      <c r="M325" s="2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5"/>
      <c r="AQ325" s="4">
        <f>AQ324+1</f>
        <v>247</v>
      </c>
      <c r="AR325">
        <f>IF(AK9="tad","tad",AK9)</f>
        <v>0</v>
      </c>
      <c r="AS325">
        <f>IF(COUNT(AQ325:AR325)=2,0,-AP$49/500)</f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51">
        <f>+B325+1</f>
        <v>13</v>
      </c>
      <c r="C326" s="50" t="s">
        <v>45</v>
      </c>
      <c r="D326" s="50" t="s">
        <v>44</v>
      </c>
      <c r="E326" s="49">
        <v>48.2</v>
      </c>
      <c r="F326" s="48">
        <v>0.38500000000000001</v>
      </c>
      <c r="G326" s="61">
        <v>44.77</v>
      </c>
      <c r="H326" s="62">
        <v>2.5999999999999999E-2</v>
      </c>
      <c r="I326" s="43">
        <v>46.91</v>
      </c>
      <c r="J326" s="70">
        <v>0.38200000000000001</v>
      </c>
      <c r="K326" s="59" t="s">
        <v>12</v>
      </c>
      <c r="M326" s="2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5"/>
      <c r="AQ326" s="4">
        <f>AQ325+1</f>
        <v>248</v>
      </c>
      <c r="AR326">
        <f>IF(AK10="tad","tad",AK10)</f>
        <v>0</v>
      </c>
      <c r="AS326">
        <f>IF(COUNT(AQ326:AR326)=2,0,-AP$49/500)</f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51">
        <f>+B326+1</f>
        <v>14</v>
      </c>
      <c r="C327" s="50" t="s">
        <v>43</v>
      </c>
      <c r="D327" s="50" t="s">
        <v>35</v>
      </c>
      <c r="E327" s="49">
        <v>136</v>
      </c>
      <c r="F327" s="48">
        <v>440</v>
      </c>
      <c r="G327" s="61">
        <v>127.3</v>
      </c>
      <c r="H327" s="61">
        <v>64.974000000000004</v>
      </c>
      <c r="I327" s="61">
        <v>135.35</v>
      </c>
      <c r="J327" s="42">
        <v>331.04046035699997</v>
      </c>
      <c r="K327" s="59" t="s">
        <v>12</v>
      </c>
      <c r="L327" s="19"/>
      <c r="M327" s="2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5"/>
      <c r="AQ327" s="4">
        <f>AQ326+1</f>
        <v>249</v>
      </c>
      <c r="AR327">
        <f>IF(AK11="tad","tad",AK11)</f>
        <v>0</v>
      </c>
      <c r="AS327">
        <f>IF(COUNT(AQ327:AR327)=2,0,-AP$49/500)</f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51">
        <v>15</v>
      </c>
      <c r="C328" s="50" t="s">
        <v>42</v>
      </c>
      <c r="D328" s="50" t="s">
        <v>35</v>
      </c>
      <c r="E328" s="49">
        <v>113.5</v>
      </c>
      <c r="F328" s="48">
        <v>3.7519999999999998</v>
      </c>
      <c r="G328" s="61">
        <v>109.1</v>
      </c>
      <c r="H328" s="61">
        <v>1.8080000000000001</v>
      </c>
      <c r="I328" s="65">
        <v>113.44</v>
      </c>
      <c r="J328" s="42">
        <v>0.45297983000000003</v>
      </c>
      <c r="K328" s="59"/>
      <c r="L328" s="19"/>
      <c r="M328" s="2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5"/>
      <c r="AQ328" s="4">
        <f>AQ327+1</f>
        <v>250</v>
      </c>
      <c r="AR328">
        <f>IF(AK12="tad","tad",AK12)</f>
        <v>0</v>
      </c>
      <c r="AS328">
        <f>IF(COUNT(AQ328:AR328)=2,0,-AP$49/500)</f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51">
        <f>+B328+1</f>
        <v>16</v>
      </c>
      <c r="C329" s="50" t="s">
        <v>41</v>
      </c>
      <c r="D329" s="50" t="s">
        <v>35</v>
      </c>
      <c r="E329" s="49">
        <v>225.4</v>
      </c>
      <c r="F329" s="49">
        <v>1.2</v>
      </c>
      <c r="G329" s="61">
        <v>223.78</v>
      </c>
      <c r="H329" s="61">
        <v>0.14000000000000001</v>
      </c>
      <c r="I329" s="61">
        <v>203.5</v>
      </c>
      <c r="J329" s="42">
        <v>0.30985000000000001</v>
      </c>
      <c r="K329" s="59"/>
      <c r="L329" s="19"/>
      <c r="M329" s="2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5"/>
      <c r="AQ329" s="4">
        <f>AQ328+1</f>
        <v>251</v>
      </c>
      <c r="AR329">
        <f>IF(AK13="tad","tad",AK13)</f>
        <v>0</v>
      </c>
      <c r="AS329">
        <f>IF(COUNT(AQ329:AR329)=2,0,-AP$49/500)</f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51">
        <f>+B329+1</f>
        <v>17</v>
      </c>
      <c r="C330" s="50" t="s">
        <v>40</v>
      </c>
      <c r="D330" s="50" t="s">
        <v>35</v>
      </c>
      <c r="E330" s="49">
        <v>224</v>
      </c>
      <c r="F330" s="48">
        <v>0.6</v>
      </c>
      <c r="G330" s="61">
        <v>219.53</v>
      </c>
      <c r="H330" s="61">
        <v>0.254</v>
      </c>
      <c r="I330" s="65">
        <v>223.92</v>
      </c>
      <c r="J330" s="64">
        <v>0.59199999999999997</v>
      </c>
      <c r="K330" s="59"/>
      <c r="L330" s="19"/>
      <c r="M330" s="2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5"/>
      <c r="AQ330" s="4">
        <f>AQ329+1</f>
        <v>252</v>
      </c>
      <c r="AR330">
        <f>IF(AK14="tad","tad",AK14)</f>
        <v>0</v>
      </c>
      <c r="AS330">
        <f>IF(COUNT(AQ330:AR330)=2,0,-AP$49/500)</f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51">
        <f>+B330+1</f>
        <v>18</v>
      </c>
      <c r="C331" s="50" t="s">
        <v>39</v>
      </c>
      <c r="D331" s="50" t="s">
        <v>35</v>
      </c>
      <c r="E331" s="49">
        <v>196</v>
      </c>
      <c r="F331" s="48">
        <v>1.5820000000000001</v>
      </c>
      <c r="G331" s="61">
        <v>193.94</v>
      </c>
      <c r="H331" s="61">
        <v>1.242</v>
      </c>
      <c r="I331" s="65">
        <v>195.98</v>
      </c>
      <c r="J331" s="42">
        <v>0.45160479999999997</v>
      </c>
      <c r="K331" s="59"/>
      <c r="L331" s="19"/>
      <c r="M331" s="2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5"/>
      <c r="AQ331" s="4">
        <f>AQ330+1</f>
        <v>253</v>
      </c>
      <c r="AR331">
        <f>IF(AK15="tad","tad",AK15)</f>
        <v>0</v>
      </c>
      <c r="AS331">
        <f>IF(COUNT(AQ331:AR331)=2,0,-AP$49/500)</f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51">
        <f>+B331+1</f>
        <v>19</v>
      </c>
      <c r="C332" s="50" t="s">
        <v>38</v>
      </c>
      <c r="D332" s="50" t="s">
        <v>35</v>
      </c>
      <c r="E332" s="49">
        <v>174</v>
      </c>
      <c r="F332" s="48">
        <v>0.47899999999999998</v>
      </c>
      <c r="G332" s="61">
        <v>172.72</v>
      </c>
      <c r="H332" s="61">
        <v>0.109</v>
      </c>
      <c r="I332" s="65">
        <v>170.52</v>
      </c>
      <c r="J332" s="42">
        <v>0.15937519999999999</v>
      </c>
      <c r="K332" s="59" t="s">
        <v>12</v>
      </c>
      <c r="L332" s="19"/>
      <c r="M332" s="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5"/>
      <c r="AQ332" s="4">
        <f>AQ331+1</f>
        <v>254</v>
      </c>
      <c r="AR332">
        <f>IF(AK16="tad","tad",AK16)</f>
        <v>0</v>
      </c>
      <c r="AS332">
        <f>IF(COUNT(AQ332:AR332)=2,0,-AP$49/500)</f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56">
        <f>+B332+1</f>
        <v>20</v>
      </c>
      <c r="C333" s="55" t="s">
        <v>37</v>
      </c>
      <c r="D333" s="55" t="s">
        <v>35</v>
      </c>
      <c r="E333" s="53">
        <v>229.1</v>
      </c>
      <c r="F333" s="54">
        <v>0.79200000000000004</v>
      </c>
      <c r="G333" s="69">
        <v>224.8</v>
      </c>
      <c r="H333" s="69">
        <v>0.41699999999999998</v>
      </c>
      <c r="I333" s="68">
        <v>227.75</v>
      </c>
      <c r="J333" s="67">
        <v>0.69784999999999997</v>
      </c>
      <c r="K333" s="66"/>
      <c r="L333" s="19"/>
      <c r="M333" s="2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5"/>
      <c r="AQ333" s="4">
        <f>AQ332+1</f>
        <v>255</v>
      </c>
      <c r="AR333">
        <f>IF(AK17="tad","tad",AK17)</f>
        <v>0</v>
      </c>
      <c r="AS333">
        <f>IF(COUNT(AQ333:AR333)=2,0,-AP$49/500)</f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51">
        <f>+B333+1</f>
        <v>21</v>
      </c>
      <c r="C334" s="50" t="s">
        <v>36</v>
      </c>
      <c r="D334" s="50" t="s">
        <v>35</v>
      </c>
      <c r="E334" s="49">
        <v>249</v>
      </c>
      <c r="F334" s="48">
        <v>2.1240000000000001</v>
      </c>
      <c r="G334" s="61">
        <v>242.52</v>
      </c>
      <c r="H334" s="61">
        <v>0.53500000000000003</v>
      </c>
      <c r="I334" s="65">
        <v>248.71</v>
      </c>
      <c r="J334" s="64">
        <v>2.0253313199999998</v>
      </c>
      <c r="K334" s="59" t="s">
        <v>12</v>
      </c>
      <c r="L334" s="19"/>
      <c r="M334" s="2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5"/>
      <c r="AQ334" s="4">
        <f>AQ333+1</f>
        <v>256</v>
      </c>
      <c r="AR334">
        <f>IF(AK18="tad","tad",AK18)</f>
        <v>0</v>
      </c>
      <c r="AS334">
        <f>IF(COUNT(AQ334:AR334)=2,0,-AP$49/500)</f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51">
        <f>+B334+1</f>
        <v>22</v>
      </c>
      <c r="C335" s="50" t="s">
        <v>34</v>
      </c>
      <c r="D335" s="50" t="s">
        <v>32</v>
      </c>
      <c r="E335" s="49">
        <v>164.75</v>
      </c>
      <c r="F335" s="49">
        <v>5</v>
      </c>
      <c r="G335" s="61">
        <v>157.51</v>
      </c>
      <c r="H335" s="61">
        <v>1.5089999999999999</v>
      </c>
      <c r="I335" s="61">
        <v>144.41999999999999</v>
      </c>
      <c r="J335" s="64">
        <v>0.55052648000000004</v>
      </c>
      <c r="K335" s="59" t="s">
        <v>12</v>
      </c>
      <c r="L335" s="19"/>
      <c r="M335" s="2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5"/>
      <c r="AQ335" s="4">
        <f>AQ334+1</f>
        <v>257</v>
      </c>
      <c r="AR335">
        <f>IF(AK19="tad","tad",AK19)</f>
        <v>0</v>
      </c>
      <c r="AS335">
        <f>IF(COUNT(AQ335:AR335)=2,0,-AP$49/500)</f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51">
        <v>23</v>
      </c>
      <c r="C336" s="50" t="s">
        <v>33</v>
      </c>
      <c r="D336" s="50" t="s">
        <v>32</v>
      </c>
      <c r="E336" s="49">
        <v>179.1</v>
      </c>
      <c r="F336" s="48">
        <v>4.2</v>
      </c>
      <c r="G336" s="65">
        <v>173.03</v>
      </c>
      <c r="H336" s="65">
        <v>1.331</v>
      </c>
      <c r="I336" s="61">
        <v>204.7</v>
      </c>
      <c r="J336" s="42">
        <v>3.1356381</v>
      </c>
      <c r="K336" s="59"/>
      <c r="L336" s="19"/>
      <c r="M336" s="2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5"/>
      <c r="AQ336" s="4">
        <f>AQ335+1</f>
        <v>258</v>
      </c>
      <c r="AR336">
        <f>IF(AK20="tad","tad",AK20)</f>
        <v>0</v>
      </c>
      <c r="AS336">
        <f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51">
        <f>+B336+1</f>
        <v>24</v>
      </c>
      <c r="C337" s="50" t="s">
        <v>31</v>
      </c>
      <c r="D337" s="50" t="s">
        <v>25</v>
      </c>
      <c r="E337" s="49">
        <v>325.56</v>
      </c>
      <c r="F337" s="48">
        <v>0.70099999999999996</v>
      </c>
      <c r="G337" s="65">
        <v>3231.3</v>
      </c>
      <c r="H337" s="65">
        <v>0.35499999999999998</v>
      </c>
      <c r="I337" s="65">
        <v>325.5</v>
      </c>
      <c r="J337" s="64">
        <v>0.69574786</v>
      </c>
      <c r="K337" s="59" t="s">
        <v>12</v>
      </c>
      <c r="L337" s="19"/>
      <c r="M337" s="2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5"/>
      <c r="AQ337" s="4">
        <f>AQ336+1</f>
        <v>259</v>
      </c>
      <c r="AR337">
        <f>IF(AK21="tad","tad",AK21)</f>
        <v>0</v>
      </c>
      <c r="AS337">
        <f>IF(COUNT(AQ337:AR337)=2,0,-AP$49/500)</f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51">
        <f>+B337+1</f>
        <v>25</v>
      </c>
      <c r="C338" s="50" t="s">
        <v>30</v>
      </c>
      <c r="D338" s="50" t="s">
        <v>25</v>
      </c>
      <c r="E338" s="49">
        <v>129.19999999999999</v>
      </c>
      <c r="F338" s="48">
        <v>0.5</v>
      </c>
      <c r="G338" s="61">
        <v>124.17</v>
      </c>
      <c r="H338" s="61">
        <v>5.6000000000000001E-2</v>
      </c>
      <c r="I338" s="65">
        <v>129.19999999999999</v>
      </c>
      <c r="J338" s="42">
        <v>0.5</v>
      </c>
      <c r="K338" s="59" t="s">
        <v>12</v>
      </c>
      <c r="L338" s="19"/>
      <c r="M338" s="2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5"/>
      <c r="AQ338" s="4">
        <f>AQ337+1</f>
        <v>260</v>
      </c>
      <c r="AR338">
        <f>IF(AK22="tad","tad",AK22)</f>
        <v>0</v>
      </c>
      <c r="AS338">
        <f>IF(COUNT(AQ338:AR338)=2,0,-AP$49/500)</f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51">
        <f>+B338+1</f>
        <v>26</v>
      </c>
      <c r="C339" s="50" t="s">
        <v>29</v>
      </c>
      <c r="D339" s="50" t="s">
        <v>25</v>
      </c>
      <c r="E339" s="49">
        <v>282.77999999999997</v>
      </c>
      <c r="F339" s="48">
        <v>0.51300000000000001</v>
      </c>
      <c r="G339" s="61">
        <v>279.55</v>
      </c>
      <c r="H339" s="61">
        <v>0.23400000000000001</v>
      </c>
      <c r="I339" s="61">
        <v>272.77999999999997</v>
      </c>
      <c r="J339" s="42">
        <v>0.51354</v>
      </c>
      <c r="K339" s="59" t="s">
        <v>12</v>
      </c>
      <c r="L339" s="19"/>
      <c r="M339" s="2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5"/>
      <c r="AQ339" s="4">
        <f>AQ338+1</f>
        <v>261</v>
      </c>
      <c r="AR339">
        <f>IF(AK23="tad","tad",AK23)</f>
        <v>0</v>
      </c>
      <c r="AS339">
        <f>IF(COUNT(AQ339:AR339)=2,0,-AP$49/500)</f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51">
        <f>+B339+1</f>
        <v>27</v>
      </c>
      <c r="C340" s="50" t="s">
        <v>28</v>
      </c>
      <c r="D340" s="50" t="s">
        <v>25</v>
      </c>
      <c r="E340" s="49">
        <v>99</v>
      </c>
      <c r="F340" s="48">
        <v>2.6110000000000002</v>
      </c>
      <c r="G340" s="61">
        <v>93.49</v>
      </c>
      <c r="H340" s="61">
        <v>0.46899999999999997</v>
      </c>
      <c r="I340" s="65">
        <v>99</v>
      </c>
      <c r="J340" s="64">
        <v>0.99895157000000001</v>
      </c>
      <c r="K340" s="59" t="s">
        <v>12</v>
      </c>
      <c r="L340" s="19"/>
      <c r="M340" s="2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5"/>
      <c r="AQ340" s="4">
        <f>AQ339+1</f>
        <v>262</v>
      </c>
      <c r="AR340">
        <f>IF(AK24="tad","tad",AK24)</f>
        <v>0</v>
      </c>
      <c r="AS340">
        <f>IF(COUNT(AQ340:AR340)=2,0,-AP$49/500)</f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51">
        <f>+B340+1</f>
        <v>28</v>
      </c>
      <c r="C341" s="50" t="s">
        <v>27</v>
      </c>
      <c r="D341" s="50" t="s">
        <v>25</v>
      </c>
      <c r="E341" s="49">
        <v>189.7</v>
      </c>
      <c r="F341" s="49">
        <v>7.9000000000000001E-2</v>
      </c>
      <c r="G341" s="61">
        <v>188.8</v>
      </c>
      <c r="H341" s="61">
        <v>5.0999999999999997E-2</v>
      </c>
      <c r="I341" s="65">
        <v>189.67</v>
      </c>
      <c r="J341" s="64">
        <v>7.9271999999999995E-2</v>
      </c>
      <c r="K341" s="59" t="s">
        <v>12</v>
      </c>
      <c r="L341" s="19"/>
      <c r="M341" s="2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5"/>
      <c r="AQ341" s="4">
        <f>AQ340+1</f>
        <v>263</v>
      </c>
      <c r="AR341">
        <f>IF(AK25="tad","tad",AK25)</f>
        <v>0</v>
      </c>
      <c r="AS341">
        <f>IF(COUNT(AQ341:AR341)=2,0,-AP$49/500)</f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51">
        <f>+B341+1</f>
        <v>29</v>
      </c>
      <c r="C342" s="50" t="s">
        <v>26</v>
      </c>
      <c r="D342" s="50" t="s">
        <v>25</v>
      </c>
      <c r="E342" s="49">
        <v>171.19</v>
      </c>
      <c r="F342" s="48">
        <v>9.6879999999999994E-2</v>
      </c>
      <c r="G342" s="61">
        <v>170</v>
      </c>
      <c r="H342" s="62">
        <v>7.2999999999999995E-2</v>
      </c>
      <c r="I342" s="65">
        <v>171.16</v>
      </c>
      <c r="J342" s="64">
        <v>9.6153000000000002E-2</v>
      </c>
      <c r="K342" s="59" t="s">
        <v>12</v>
      </c>
      <c r="L342" s="19"/>
      <c r="M342" s="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5"/>
      <c r="AQ342" s="4">
        <f>AQ341+1</f>
        <v>264</v>
      </c>
      <c r="AR342">
        <f>IF(AK26="tad","tad",AK26)</f>
        <v>0</v>
      </c>
      <c r="AS342">
        <f>IF(COUNT(AQ342:AR342)=2,0,-AP$49/500)</f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51">
        <f>+B342+1</f>
        <v>30</v>
      </c>
      <c r="C343" s="50" t="s">
        <v>24</v>
      </c>
      <c r="D343" s="50" t="s">
        <v>22</v>
      </c>
      <c r="E343" s="49">
        <v>142.6</v>
      </c>
      <c r="F343" s="48">
        <v>9.157</v>
      </c>
      <c r="G343" s="61">
        <v>140.19999999999999</v>
      </c>
      <c r="H343" s="61"/>
      <c r="I343" s="61">
        <v>140.62</v>
      </c>
      <c r="J343" s="63">
        <v>10.11387264</v>
      </c>
      <c r="K343" s="59"/>
      <c r="L343" s="19"/>
      <c r="M343" s="2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5"/>
      <c r="AQ343" s="4">
        <f>AQ342+1</f>
        <v>265</v>
      </c>
      <c r="AR343">
        <f>IF(AK27="tad","tad",AK27)</f>
        <v>0</v>
      </c>
      <c r="AS343">
        <f>IF(COUNT(AQ343:AR343)=2,0,-AP$49/500)</f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51">
        <f>+B343+1</f>
        <v>31</v>
      </c>
      <c r="C344" s="50" t="s">
        <v>23</v>
      </c>
      <c r="D344" s="50" t="s">
        <v>22</v>
      </c>
      <c r="E344" s="49">
        <v>239.5</v>
      </c>
      <c r="F344" s="48">
        <v>2.6720000000000002</v>
      </c>
      <c r="G344" s="61">
        <v>236.02</v>
      </c>
      <c r="H344" s="62">
        <v>0.98199999999999998</v>
      </c>
      <c r="I344" s="61">
        <v>238.27</v>
      </c>
      <c r="J344" s="63">
        <v>2.0112000000000001</v>
      </c>
      <c r="K344" s="59" t="s">
        <v>12</v>
      </c>
      <c r="L344" s="19"/>
      <c r="M344" s="2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5"/>
      <c r="AQ344" s="4">
        <f>AQ343+1</f>
        <v>266</v>
      </c>
      <c r="AR344">
        <f>IF(AK28="tad","tad",AK28)</f>
        <v>0</v>
      </c>
      <c r="AS344">
        <f>IF(COUNT(AQ344:AR344)=2,0,-AP$49/500)</f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51">
        <f>+B344+1</f>
        <v>32</v>
      </c>
      <c r="C345" s="50" t="s">
        <v>21</v>
      </c>
      <c r="D345" s="50" t="s">
        <v>20</v>
      </c>
      <c r="E345" s="49">
        <v>120.5</v>
      </c>
      <c r="F345" s="48">
        <v>3.677</v>
      </c>
      <c r="G345" s="61">
        <v>118.55</v>
      </c>
      <c r="H345" s="61">
        <v>0.59499999999999997</v>
      </c>
      <c r="I345" s="61">
        <v>120.7</v>
      </c>
      <c r="J345" s="42">
        <v>4.0589320000000004</v>
      </c>
      <c r="K345" s="59" t="s">
        <v>12</v>
      </c>
      <c r="L345" s="19"/>
      <c r="M345" s="2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5"/>
      <c r="AQ345" s="4">
        <f>AQ344+1</f>
        <v>267</v>
      </c>
      <c r="AR345">
        <f>IF(AK29="tad","tad",AK29)</f>
        <v>0</v>
      </c>
      <c r="AS345">
        <f>IF(COUNT(AQ345:AR345)=2,0,-AP$49/500)</f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51">
        <f>+B345+1</f>
        <v>33</v>
      </c>
      <c r="C346" s="50" t="s">
        <v>19</v>
      </c>
      <c r="D346" s="50" t="s">
        <v>18</v>
      </c>
      <c r="E346" s="49">
        <v>110.56</v>
      </c>
      <c r="F346" s="48">
        <v>2.75</v>
      </c>
      <c r="G346" s="61">
        <v>108.56</v>
      </c>
      <c r="H346" s="61">
        <v>0.745</v>
      </c>
      <c r="I346" s="61">
        <v>110.54</v>
      </c>
      <c r="J346" s="42">
        <v>2.7120535600000002</v>
      </c>
      <c r="K346" s="59" t="s">
        <v>12</v>
      </c>
      <c r="L346" s="19"/>
      <c r="M346" s="2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5"/>
      <c r="AQ346" s="4">
        <f>AQ345+1</f>
        <v>268</v>
      </c>
      <c r="AR346">
        <f>IF(AK30="tad","tad",AK30)</f>
        <v>0</v>
      </c>
      <c r="AS346">
        <f>IF(COUNT(AQ346:AR346)=2,0,-AP$49/500)</f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51">
        <v>34</v>
      </c>
      <c r="C347" s="50" t="s">
        <v>17</v>
      </c>
      <c r="D347" s="50" t="s">
        <v>15</v>
      </c>
      <c r="E347" s="49">
        <v>72</v>
      </c>
      <c r="F347" s="48">
        <v>38.036000000000001</v>
      </c>
      <c r="G347" s="61">
        <v>50.3</v>
      </c>
      <c r="H347" s="62">
        <v>4.0830000000000002</v>
      </c>
      <c r="I347" s="61">
        <v>71.239999999999995</v>
      </c>
      <c r="J347" s="63">
        <v>35.914000000000001</v>
      </c>
      <c r="K347" s="59" t="s">
        <v>12</v>
      </c>
      <c r="L347" s="19"/>
      <c r="M347" s="2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5"/>
      <c r="AQ347" s="4">
        <f>AQ346+1</f>
        <v>269</v>
      </c>
      <c r="AR347">
        <f>IF(AK31="tad","tad",AK31)</f>
        <v>0</v>
      </c>
      <c r="AS347">
        <f>IF(COUNT(AQ347:AR347)=2,0,-AP$49/500)</f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51">
        <f>+B347+1</f>
        <v>35</v>
      </c>
      <c r="C348" s="50" t="s">
        <v>16</v>
      </c>
      <c r="D348" s="50" t="s">
        <v>15</v>
      </c>
      <c r="E348" s="49">
        <v>185</v>
      </c>
      <c r="F348" s="48">
        <v>388.72199999999998</v>
      </c>
      <c r="G348" s="61">
        <v>166</v>
      </c>
      <c r="H348" s="62">
        <v>208.49199999999999</v>
      </c>
      <c r="I348" s="61">
        <v>184.49</v>
      </c>
      <c r="J348" s="63">
        <v>383.50799999999998</v>
      </c>
      <c r="K348" s="59" t="s">
        <v>12</v>
      </c>
      <c r="L348" s="19"/>
      <c r="M348" s="2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5"/>
      <c r="AQ348" s="4">
        <f>AQ347+1</f>
        <v>270</v>
      </c>
      <c r="AR348">
        <f>IF(AK32="tad","tad",AK32)</f>
        <v>0</v>
      </c>
      <c r="AS348">
        <f>IF(COUNT(AQ348:AR348)=2,0,-AP$49/500)</f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51">
        <v>38</v>
      </c>
      <c r="C349" s="50" t="s">
        <v>14</v>
      </c>
      <c r="D349" s="50" t="s">
        <v>13</v>
      </c>
      <c r="E349" s="49">
        <v>231</v>
      </c>
      <c r="F349" s="48">
        <v>30.48</v>
      </c>
      <c r="G349" s="61">
        <v>228.1</v>
      </c>
      <c r="H349" s="62">
        <v>5.9</v>
      </c>
      <c r="I349" s="61">
        <v>229.4</v>
      </c>
      <c r="J349" s="60">
        <v>8.5839999999999996</v>
      </c>
      <c r="K349" s="59" t="s">
        <v>12</v>
      </c>
      <c r="L349" s="58"/>
      <c r="M349" s="5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5"/>
      <c r="AQ349" s="4">
        <f>AQ348+1</f>
        <v>271</v>
      </c>
      <c r="AR349">
        <f>IF(AK33="tad","tad",AK33)</f>
        <v>0</v>
      </c>
      <c r="AS349">
        <f>IF(COUNT(AQ349:AR349)=2,0,-AP$49/500)</f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56">
        <v>39</v>
      </c>
      <c r="C350" s="55" t="s">
        <v>11</v>
      </c>
      <c r="D350" s="55" t="s">
        <v>10</v>
      </c>
      <c r="E350" s="53">
        <v>149.30000000000001</v>
      </c>
      <c r="F350" s="54">
        <v>17.670000000000002</v>
      </c>
      <c r="G350" s="53">
        <v>149.30000000000001</v>
      </c>
      <c r="H350" s="54">
        <v>17.670000000000002</v>
      </c>
      <c r="I350" s="53">
        <v>149.6</v>
      </c>
      <c r="J350" s="52">
        <v>11.23</v>
      </c>
      <c r="K350" s="41" t="s">
        <v>9</v>
      </c>
      <c r="L350" s="19"/>
      <c r="M350" s="2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5"/>
      <c r="AQ350" s="4">
        <f>AQ349+1</f>
        <v>272</v>
      </c>
      <c r="AR350">
        <f>IF(AK34="tad","tad",AK34)</f>
        <v>0</v>
      </c>
      <c r="AS350">
        <f>IF(COUNT(AQ350:AR350)=2,0,-AP$49/500)</f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51">
        <f>+B350+1</f>
        <v>40</v>
      </c>
      <c r="C351" s="50" t="s">
        <v>8</v>
      </c>
      <c r="D351" s="50" t="s">
        <v>5</v>
      </c>
      <c r="E351" s="49">
        <v>39</v>
      </c>
      <c r="F351" s="48">
        <v>0.47399999999999998</v>
      </c>
      <c r="G351" s="49">
        <v>39</v>
      </c>
      <c r="H351" s="48">
        <v>0.47</v>
      </c>
      <c r="I351" s="43">
        <v>39.049999999999997</v>
      </c>
      <c r="J351" s="42">
        <v>0.46400000000000002</v>
      </c>
      <c r="K351" s="41" t="s">
        <v>7</v>
      </c>
      <c r="L351" s="1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5"/>
      <c r="AQ351" s="4">
        <f>AQ350+1</f>
        <v>273</v>
      </c>
      <c r="AR351">
        <f>IF(AK35="tad","tad",AK35)</f>
        <v>0</v>
      </c>
      <c r="AS351">
        <f>IF(COUNT(AQ351:AR351)=2,0,-AP$49/500)</f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47">
        <v>41</v>
      </c>
      <c r="C352" s="46" t="s">
        <v>6</v>
      </c>
      <c r="D352" s="46" t="s">
        <v>5</v>
      </c>
      <c r="E352" s="45">
        <v>70</v>
      </c>
      <c r="F352" s="44">
        <v>0.81699999999999995</v>
      </c>
      <c r="G352" s="45">
        <v>70</v>
      </c>
      <c r="H352" s="44">
        <v>0.82</v>
      </c>
      <c r="I352" s="43">
        <v>70.2</v>
      </c>
      <c r="J352" s="42">
        <v>0.78400000000000003</v>
      </c>
      <c r="K352" s="41"/>
      <c r="L352" s="4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5"/>
      <c r="AQ352" s="4">
        <f>AQ351+1</f>
        <v>274</v>
      </c>
      <c r="AR352">
        <f>IF(AK36="tad","tad",AK36)</f>
        <v>0</v>
      </c>
      <c r="AS352">
        <f>IF(COUNT(AQ352:AR352)=2,0,-AP$49/500)</f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39"/>
      <c r="C353" s="38" t="s">
        <v>4</v>
      </c>
      <c r="D353" s="38"/>
      <c r="E353" s="36"/>
      <c r="F353" s="37">
        <f>SUM(F312:F352)</f>
        <v>1813.882478</v>
      </c>
      <c r="G353" s="36"/>
      <c r="H353" s="37">
        <f>SUM(H315:H352)</f>
        <v>803.32900000000018</v>
      </c>
      <c r="I353" s="36"/>
      <c r="J353" s="35">
        <f>SUM(J312:J352)</f>
        <v>1619.2225442201445</v>
      </c>
      <c r="K353" s="34"/>
      <c r="L353" s="19"/>
      <c r="M353" s="2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5"/>
      <c r="AQ353" s="4">
        <f>AQ352+1</f>
        <v>275</v>
      </c>
      <c r="AR353">
        <f>IF(AL7="tad","tad",AL7)</f>
        <v>0</v>
      </c>
      <c r="AS353">
        <f>IF(COUNT(AQ353:AR353)=2,0,-AP$49/500)</f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3" t="s">
        <v>1</v>
      </c>
      <c r="C354" s="32" t="s">
        <v>3</v>
      </c>
      <c r="D354" s="32"/>
      <c r="E354" s="28"/>
      <c r="F354" s="31"/>
      <c r="G354" s="30"/>
      <c r="H354" s="29">
        <v>1</v>
      </c>
      <c r="I354" s="28"/>
      <c r="J354" s="27">
        <f>IFERROR(+J353/H353,0)</f>
        <v>2.0156405958457171</v>
      </c>
      <c r="K354" s="26"/>
      <c r="L354" s="19"/>
      <c r="M354" s="2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5"/>
      <c r="AQ354" s="4">
        <f>AQ353+1</f>
        <v>276</v>
      </c>
      <c r="AR354">
        <f>IF(AL8="tad","tad",AL8)</f>
        <v>0</v>
      </c>
      <c r="AS354">
        <f>IF(COUNT(AQ354:AR354)=2,0,-AP$49/500)</f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8"/>
      <c r="C355" s="17" t="s">
        <v>2</v>
      </c>
      <c r="D355" s="16"/>
      <c r="E355" s="25">
        <v>1736.79</v>
      </c>
      <c r="F355" s="23">
        <v>1</v>
      </c>
      <c r="G355" s="24" t="s">
        <v>1</v>
      </c>
      <c r="H355" s="23">
        <f>+H353/F353*100%</f>
        <v>0.44287819621354774</v>
      </c>
      <c r="I355" s="22"/>
      <c r="J355" s="21">
        <f>+J353/F353</f>
        <v>0.89268327130295178</v>
      </c>
      <c r="K355" s="20"/>
      <c r="L355" s="19"/>
      <c r="M355" s="2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5"/>
      <c r="AQ355" s="4">
        <f>AQ354+1</f>
        <v>277</v>
      </c>
      <c r="AR355">
        <f>IF(AL9="tad","tad",AL9)</f>
        <v>0</v>
      </c>
      <c r="AS355">
        <f>IF(COUNT(AQ355:AR355)=2,0,-AP$49/500)</f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8"/>
      <c r="C356" s="17" t="s">
        <v>0</v>
      </c>
      <c r="D356" s="16"/>
      <c r="E356" s="15">
        <f>F353-E355</f>
        <v>77.092478000000028</v>
      </c>
      <c r="F356" s="12"/>
      <c r="G356" s="14"/>
      <c r="H356" s="12"/>
      <c r="I356" s="13"/>
      <c r="J356" s="12"/>
      <c r="K356" s="11"/>
      <c r="L356" s="10"/>
      <c r="M356" s="2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5"/>
      <c r="AQ356" s="4">
        <f>AQ355+1</f>
        <v>278</v>
      </c>
      <c r="AR356">
        <f>IF(AL10="tad","tad",AL10)</f>
        <v>0</v>
      </c>
      <c r="AS356">
        <f>IF(COUNT(AQ356:AR356)=2,0,-AP$49/500)</f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9"/>
      <c r="C357" s="7"/>
      <c r="D357" s="7"/>
      <c r="E357" s="7"/>
      <c r="F357" s="7"/>
      <c r="G357" s="7"/>
      <c r="H357" s="7"/>
      <c r="I357" s="8"/>
      <c r="J357" s="8"/>
      <c r="K357" s="3"/>
      <c r="M357" s="2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5"/>
      <c r="AQ357" s="4">
        <f>AQ356+1</f>
        <v>279</v>
      </c>
      <c r="AR357">
        <f>IF(AL11="tad","tad",AL11)</f>
        <v>0</v>
      </c>
      <c r="AS357">
        <f>IF(COUNT(AQ357:AR357)=2,0,-AP$49/500)</f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3"/>
      <c r="J358" s="3"/>
      <c r="K358" s="3"/>
      <c r="M358" s="2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5"/>
      <c r="AQ358" s="4">
        <f>AQ357+1</f>
        <v>280</v>
      </c>
      <c r="AR358">
        <f>IF(AL12="tad","tad",AL12)</f>
        <v>0</v>
      </c>
      <c r="AS358">
        <f>IF(COUNT(AQ358:AR358)=2,0,-AP$49/500)</f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3"/>
      <c r="J359" s="3"/>
      <c r="K359" s="3"/>
      <c r="M359" s="2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5"/>
      <c r="AQ359" s="4">
        <f>AQ358+1</f>
        <v>281</v>
      </c>
      <c r="AR359">
        <f>IF(AL13="tad","tad",AL13)</f>
        <v>0</v>
      </c>
      <c r="AS359">
        <f>IF(COUNT(AQ359:AR359)=2,0,-AP$49/500)</f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3"/>
      <c r="J360" s="3"/>
      <c r="K360" s="3"/>
      <c r="M360" s="2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5"/>
      <c r="AQ360" s="4">
        <f>AQ359+1</f>
        <v>282</v>
      </c>
      <c r="AR360">
        <f>IF(AL14="tad","tad",AL14)</f>
        <v>0</v>
      </c>
      <c r="AS360">
        <f>IF(COUNT(AQ360:AR360)=2,0,-AP$49/500)</f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3"/>
      <c r="J361" s="3"/>
      <c r="K361" s="3"/>
      <c r="M361" s="2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5"/>
      <c r="AQ361" s="4">
        <f>AQ360+1</f>
        <v>283</v>
      </c>
      <c r="AR361">
        <f>IF(AL15="tad","tad",AL15)</f>
        <v>0</v>
      </c>
      <c r="AS361">
        <f>IF(COUNT(AQ361:AR361)=2,0,-AP$49/500)</f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3"/>
      <c r="J362" s="3"/>
      <c r="K362" s="3"/>
      <c r="M362" s="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5"/>
      <c r="AQ362" s="4">
        <f>AQ361+1</f>
        <v>284</v>
      </c>
      <c r="AR362">
        <f>IF(AL16="tad","tad",AL16)</f>
        <v>0</v>
      </c>
      <c r="AS362">
        <f>IF(COUNT(AQ362:AR362)=2,0,-AP$49/500)</f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3"/>
      <c r="J363" s="3"/>
      <c r="K363" s="3"/>
      <c r="M363" s="2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5"/>
      <c r="AQ363" s="4">
        <f>AQ362+1</f>
        <v>285</v>
      </c>
      <c r="AR363">
        <f>IF(AL17="tad","tad",AL17)</f>
        <v>0</v>
      </c>
      <c r="AS363">
        <f>IF(COUNT(AQ363:AR363)=2,0,-AP$49/500)</f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3"/>
      <c r="J364" s="3"/>
      <c r="K364" s="8"/>
      <c r="L364" s="7"/>
      <c r="M364" s="6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5"/>
      <c r="AQ364" s="4">
        <f>AQ363+1</f>
        <v>286</v>
      </c>
      <c r="AR364">
        <f>IF(AL18="tad","tad",AL18)</f>
        <v>0</v>
      </c>
      <c r="AS364">
        <f>IF(COUNT(AQ364:AR364)=2,0,-AP$49/500)</f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3"/>
      <c r="J365" s="3"/>
      <c r="K365" s="8"/>
      <c r="L365" s="7"/>
      <c r="M365" s="6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5"/>
      <c r="AQ365" s="4">
        <f>AQ364+1</f>
        <v>287</v>
      </c>
      <c r="AR365">
        <f>IF(AL19="tad","tad",AL19)</f>
        <v>0</v>
      </c>
      <c r="AS365">
        <f>IF(COUNT(AQ365:AR365)=2,0,-AP$49/500)</f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3"/>
      <c r="J366" s="3"/>
      <c r="K366" s="8"/>
      <c r="L366" s="7"/>
      <c r="M366" s="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5"/>
      <c r="AQ366" s="4">
        <f>AQ365+1</f>
        <v>288</v>
      </c>
      <c r="AR366">
        <f>IF(AL20="tad","tad",AL20)</f>
        <v>0</v>
      </c>
      <c r="AS366">
        <f>IF(COUNT(AQ366:AR366)=2,0,-AP$49/500)</f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3"/>
      <c r="J367" s="3"/>
      <c r="K367" s="8"/>
      <c r="L367" s="7"/>
      <c r="M367" s="6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5"/>
      <c r="AQ367" s="4">
        <f>AQ366+1</f>
        <v>289</v>
      </c>
      <c r="AR367">
        <f>IF(AL21="tad","tad",AL21)</f>
        <v>0</v>
      </c>
      <c r="AS367">
        <f>IF(COUNT(AQ367:AR367)=2,0,-AP$49/500)</f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3"/>
      <c r="J368" s="3"/>
      <c r="K368" s="3"/>
      <c r="M368" s="2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5"/>
      <c r="AQ368" s="4">
        <f>AQ367+1</f>
        <v>290</v>
      </c>
      <c r="AR368">
        <f>IF(AL22="tad","tad",AL22)</f>
        <v>0</v>
      </c>
      <c r="AS368">
        <f>IF(COUNT(AQ368:AR368)=2,0,-AP$49/500)</f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3"/>
      <c r="J369" s="3"/>
      <c r="K369" s="3"/>
      <c r="M369" s="2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5"/>
      <c r="AQ369" s="4">
        <f>AQ368+1</f>
        <v>291</v>
      </c>
      <c r="AR369">
        <f>IF(AL23="tad","tad",AL23)</f>
        <v>0</v>
      </c>
      <c r="AS369">
        <f>IF(COUNT(AQ369:AR369)=2,0,-AP$49/500)</f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3"/>
      <c r="J370" s="3"/>
      <c r="K370" s="3"/>
      <c r="M370" s="2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5"/>
      <c r="AQ370" s="4">
        <f>AQ369+1</f>
        <v>292</v>
      </c>
      <c r="AR370">
        <f>IF(AL24="tad","tad",AL24)</f>
        <v>0</v>
      </c>
      <c r="AS370">
        <f>IF(COUNT(AQ370:AR370)=2,0,-AP$49/500)</f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3"/>
      <c r="J371" s="3"/>
      <c r="K371" s="3"/>
      <c r="M371" s="2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5"/>
      <c r="AQ371" s="4">
        <f>AQ370+1</f>
        <v>293</v>
      </c>
      <c r="AR371">
        <f>IF(AL25="tad","tad",AL25)</f>
        <v>0</v>
      </c>
      <c r="AS371">
        <f>IF(COUNT(AQ371:AR371)=2,0,-AP$49/500)</f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3"/>
      <c r="J372" s="3"/>
      <c r="K372" s="3"/>
      <c r="M372" s="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5"/>
      <c r="AQ372" s="4">
        <f>AQ371+1</f>
        <v>294</v>
      </c>
      <c r="AR372">
        <f>IF(AL26="tad","tad",AL26)</f>
        <v>0</v>
      </c>
      <c r="AS372">
        <f>IF(COUNT(AQ372:AR372)=2,0,-AP$49/500)</f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3"/>
      <c r="K373" s="3"/>
      <c r="M373" s="2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5"/>
      <c r="AQ373" s="4">
        <f>AQ372+1</f>
        <v>295</v>
      </c>
      <c r="AR373">
        <f>IF(AL27="tad","tad",AL27)</f>
        <v>0</v>
      </c>
      <c r="AS373">
        <f>IF(COUNT(AQ373:AR373)=2,0,-AP$49/500)</f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3"/>
      <c r="K374" s="3"/>
      <c r="M374" s="2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5"/>
      <c r="AQ374" s="4">
        <f>AQ373+1</f>
        <v>296</v>
      </c>
      <c r="AR374">
        <f>IF(AL28="tad","tad",AL28)</f>
        <v>0</v>
      </c>
      <c r="AS374">
        <f>IF(COUNT(AQ374:AR374)=2,0,-AP$49/500)</f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3"/>
      <c r="K375" s="3"/>
      <c r="M375" s="2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5"/>
      <c r="AQ375" s="4">
        <f>AQ374+1</f>
        <v>297</v>
      </c>
      <c r="AR375">
        <f>IF(AL29="tad","tad",AL29)</f>
        <v>0</v>
      </c>
      <c r="AS375">
        <f>IF(COUNT(AQ375:AR375)=2,0,-AP$49/500)</f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3"/>
      <c r="K376" s="3"/>
      <c r="M376" s="2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5"/>
      <c r="AQ376" s="4">
        <f>AQ375+1</f>
        <v>298</v>
      </c>
      <c r="AR376">
        <f>IF(AL30="tad","tad",AL30)</f>
        <v>0</v>
      </c>
      <c r="AS376">
        <f>IF(COUNT(AQ376:AR376)=2,0,-AP$49/500)</f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3"/>
      <c r="K377" s="3"/>
      <c r="M377" s="2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5"/>
      <c r="AQ377" s="4">
        <f>AQ376+1</f>
        <v>299</v>
      </c>
      <c r="AR377">
        <f>IF(AL31="tad","tad",AL31)</f>
        <v>0</v>
      </c>
      <c r="AS377">
        <f>IF(COUNT(AQ377:AR377)=2,0,-AP$49/500)</f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3"/>
      <c r="K378" s="3"/>
      <c r="M378" s="2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5"/>
      <c r="AQ378" s="4">
        <f>AQ377+1</f>
        <v>300</v>
      </c>
      <c r="AR378">
        <f>IF(AL32="tad","tad",AL32)</f>
        <v>0</v>
      </c>
      <c r="AS378">
        <f>IF(COUNT(AQ378:AR378)=2,0,-AP$49/500)</f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3"/>
      <c r="K379" s="3"/>
      <c r="M379" s="2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5"/>
      <c r="AQ379" s="4">
        <f>AQ378+1</f>
        <v>301</v>
      </c>
      <c r="AR379">
        <f>IF(AL33="tad","tad",AL33)</f>
        <v>0</v>
      </c>
      <c r="AS379">
        <f>IF(COUNT(AQ379:AR379)=2,0,-AP$49/500)</f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3"/>
      <c r="K380" s="3"/>
      <c r="M380" s="2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5"/>
      <c r="AQ380" s="4">
        <f>AQ379+1</f>
        <v>302</v>
      </c>
      <c r="AR380">
        <f>IF(AL34="tad","tad",AL34)</f>
        <v>0</v>
      </c>
      <c r="AS380">
        <f>IF(COUNT(AQ380:AR380)=2,0,-AP$49/500)</f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3"/>
      <c r="K381" s="3"/>
      <c r="M381" s="2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5"/>
      <c r="AQ381" s="4">
        <f>AQ380+1</f>
        <v>303</v>
      </c>
      <c r="AR381">
        <f>IF(AL35="tad","tad",AL35)</f>
        <v>0</v>
      </c>
      <c r="AS381">
        <f>IF(COUNT(AQ381:AR381)=2,0,-AP$49/500)</f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3"/>
      <c r="K382" s="3"/>
      <c r="M382" s="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5"/>
      <c r="AQ382" s="4">
        <f>AQ381+1</f>
        <v>304</v>
      </c>
      <c r="AR382">
        <f>IF(AL36="tad","tad",AL36)</f>
        <v>0</v>
      </c>
      <c r="AS382">
        <f>IF(COUNT(AQ382:AR382)=2,0,-AP$49/500)</f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3"/>
      <c r="K383" s="3"/>
      <c r="M383" s="2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5"/>
      <c r="AQ383" s="4">
        <f>AQ382+1</f>
        <v>305</v>
      </c>
      <c r="AR383">
        <f>IF(AL37="tad","tad",AL37)</f>
        <v>0</v>
      </c>
      <c r="AS383">
        <f>IF(COUNT(AQ383:AR383)=2,0,-AP$49/500)</f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3"/>
      <c r="K384" s="3"/>
      <c r="M384" s="2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5"/>
      <c r="AQ384" s="4">
        <f>AQ383+1</f>
        <v>306</v>
      </c>
      <c r="AR384">
        <f>IF(AM7="tad","tad",AM7)</f>
        <v>0</v>
      </c>
      <c r="AS384">
        <f>IF(COUNT(AQ384:AR384)=2,0,-AP$49/500)</f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3"/>
      <c r="K385" s="3"/>
      <c r="M385" s="2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5"/>
      <c r="AQ385" s="4">
        <f>AQ384+1</f>
        <v>307</v>
      </c>
      <c r="AR385">
        <f>IF(AM8="tad","tad",AM8)</f>
        <v>0</v>
      </c>
      <c r="AS385">
        <f>IF(COUNT(AQ385:AR385)=2,0,-AP$49/500)</f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3"/>
      <c r="K386" s="3"/>
      <c r="M386" s="2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5"/>
      <c r="AQ386" s="4">
        <f>AQ385+1</f>
        <v>308</v>
      </c>
      <c r="AR386">
        <f>IF(AM9="tad","tad",AM9)</f>
        <v>0</v>
      </c>
      <c r="AS386">
        <f>IF(COUNT(AQ386:AR386)=2,0,-AP$49/500)</f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3"/>
      <c r="K387" s="3"/>
      <c r="M387" s="2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5"/>
      <c r="AQ387" s="4">
        <f>AQ386+1</f>
        <v>309</v>
      </c>
      <c r="AR387">
        <f>IF(AM10="tad","tad",AM10)</f>
        <v>0</v>
      </c>
      <c r="AS387">
        <f>IF(COUNT(AQ387:AR387)=2,0,-AP$49/500)</f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3"/>
      <c r="K388" s="3"/>
      <c r="M388" s="2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5"/>
      <c r="AQ388" s="4">
        <f>AQ387+1</f>
        <v>310</v>
      </c>
      <c r="AR388">
        <f>IF(AM11="tad","tad",AM11)</f>
        <v>0</v>
      </c>
      <c r="AS388">
        <f>IF(COUNT(AQ388:AR388)=2,0,-AP$49/500)</f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3"/>
      <c r="K389" s="3"/>
      <c r="M389" s="2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5"/>
      <c r="AQ389" s="4">
        <f>AQ388+1</f>
        <v>311</v>
      </c>
      <c r="AR389">
        <f>IF(AM12="tad","tad",AM12)</f>
        <v>0</v>
      </c>
      <c r="AS389">
        <f>IF(COUNT(AQ389:AR389)=2,0,-AP$49/500)</f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3"/>
      <c r="K390" s="3"/>
      <c r="M390" s="2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5"/>
      <c r="AQ390" s="4">
        <f>AQ389+1</f>
        <v>312</v>
      </c>
      <c r="AR390">
        <f>IF(AM13="tad","tad",AM13)</f>
        <v>0</v>
      </c>
      <c r="AS390">
        <f>IF(COUNT(AQ390:AR390)=2,0,-AP$49/500)</f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3"/>
      <c r="K391" s="3"/>
      <c r="M391" s="2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5"/>
      <c r="AQ391" s="4">
        <f>AQ390+1</f>
        <v>313</v>
      </c>
      <c r="AR391">
        <f>IF(AM14="tad","tad",AM14)</f>
        <v>0</v>
      </c>
      <c r="AS391">
        <f>IF(COUNT(AQ391:AR391)=2,0,-AP$49/500)</f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3"/>
      <c r="K392" s="3"/>
      <c r="M392" s="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5"/>
      <c r="AQ392" s="4">
        <f>AQ391+1</f>
        <v>314</v>
      </c>
      <c r="AR392">
        <f>IF(AM15="tad","tad",AM15)</f>
        <v>0</v>
      </c>
      <c r="AS392">
        <f>IF(COUNT(AQ392:AR392)=2,0,-AP$49/500)</f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3"/>
      <c r="K393" s="3"/>
      <c r="M393" s="2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5"/>
      <c r="AQ393" s="4">
        <f>AQ392+1</f>
        <v>315</v>
      </c>
      <c r="AR393">
        <f>IF(AM16="tad","tad",AM16)</f>
        <v>0</v>
      </c>
      <c r="AS393">
        <f>IF(COUNT(AQ393:AR393)=2,0,-AP$49/500)</f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3"/>
      <c r="K394" s="3"/>
      <c r="M394" s="2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5"/>
      <c r="AQ394" s="4">
        <f>AQ393+1</f>
        <v>316</v>
      </c>
      <c r="AR394">
        <f>IF(AM17="tad","tad",AM17)</f>
        <v>0</v>
      </c>
      <c r="AS394">
        <f>IF(COUNT(AQ394:AR394)=2,0,-AP$49/500)</f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3"/>
      <c r="K395" s="3"/>
      <c r="M395" s="2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5"/>
      <c r="AQ395" s="4">
        <f>AQ394+1</f>
        <v>317</v>
      </c>
      <c r="AR395">
        <f>IF(AM18="tad","tad",AM18)</f>
        <v>0</v>
      </c>
      <c r="AS395">
        <f>IF(COUNT(AQ395:AR395)=2,0,-AP$49/500)</f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3"/>
      <c r="K396" s="3"/>
      <c r="M396" s="2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5"/>
      <c r="AQ396" s="4">
        <f>AQ395+1</f>
        <v>318</v>
      </c>
      <c r="AR396">
        <f>IF(AM19="tad","tad",AM19)</f>
        <v>0</v>
      </c>
      <c r="AS396">
        <f>IF(COUNT(AQ396:AR396)=2,0,-AP$49/500)</f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3"/>
      <c r="K397" s="3"/>
      <c r="M397" s="2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5"/>
      <c r="AQ397" s="4">
        <f>AQ396+1</f>
        <v>319</v>
      </c>
      <c r="AR397">
        <f>IF(AM20="tad","tad",AM20)</f>
        <v>0</v>
      </c>
      <c r="AS397">
        <f>IF(COUNT(AQ397:AR397)=2,0,-AP$49/500)</f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3"/>
      <c r="K398" s="3"/>
      <c r="M398" s="2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5"/>
      <c r="AQ398" s="4">
        <f>AQ397+1</f>
        <v>320</v>
      </c>
      <c r="AR398">
        <f>IF(AM21="tad","tad",AM21)</f>
        <v>0</v>
      </c>
      <c r="AS398">
        <f>IF(COUNT(AQ398:AR398)=2,0,-AP$49/500)</f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3"/>
      <c r="K399" s="3"/>
      <c r="M399" s="2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5"/>
      <c r="AQ399" s="4">
        <f>AQ398+1</f>
        <v>321</v>
      </c>
      <c r="AR399">
        <f>IF(AM22="tad","tad",AM22)</f>
        <v>0</v>
      </c>
      <c r="AS399">
        <f>IF(COUNT(AQ399:AR399)=2,0,-AP$49/500)</f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3"/>
      <c r="K400" s="3"/>
      <c r="M400" s="2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4">
        <f>AQ399+1</f>
        <v>322</v>
      </c>
      <c r="AR400">
        <f>IF(AM23="tad","tad",AM23)</f>
        <v>0</v>
      </c>
      <c r="AS400">
        <f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3"/>
      <c r="K401" s="3"/>
      <c r="M401" s="2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4">
        <f>AQ400+1</f>
        <v>323</v>
      </c>
      <c r="AR401">
        <f>IF(AM24="tad","tad",AM24)</f>
        <v>0</v>
      </c>
      <c r="AS401">
        <f>IF(COUNT(AQ401:AR401)=2,0,-AP$49/500)</f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3"/>
      <c r="K402" s="3"/>
      <c r="M402" s="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4">
        <f>AQ401+1</f>
        <v>324</v>
      </c>
      <c r="AR402">
        <f>IF(AM25="tad","tad",AM25)</f>
        <v>0</v>
      </c>
      <c r="AS402">
        <f>IF(COUNT(AQ402:AR402)=2,0,-AP$49/500)</f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3"/>
      <c r="K403" s="3"/>
      <c r="M403" s="2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4">
        <f>AQ402+1</f>
        <v>325</v>
      </c>
      <c r="AR403">
        <f>IF(AM26="tad","tad",AM26)</f>
        <v>0</v>
      </c>
      <c r="AS403">
        <f>IF(COUNT(AQ403:AR403)=2,0,-AP$49/500)</f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3"/>
      <c r="K404" s="3"/>
      <c r="M404" s="2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4">
        <f>AQ403+1</f>
        <v>326</v>
      </c>
      <c r="AR404">
        <f>IF(AM27="tad","tad",AM27)</f>
        <v>0</v>
      </c>
      <c r="AS404">
        <f>IF(COUNT(AQ404:AR404)=2,0,-AP$49/500)</f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3"/>
      <c r="K405" s="3"/>
      <c r="M405" s="2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4">
        <f>AQ404+1</f>
        <v>327</v>
      </c>
      <c r="AR405">
        <f>IF(AM28="tad","tad",AM28)</f>
        <v>0</v>
      </c>
      <c r="AS405">
        <f>IF(COUNT(AQ405:AR405)=2,0,-AP$49/500)</f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3"/>
      <c r="K406" s="3"/>
      <c r="M406" s="2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4">
        <f>AQ405+1</f>
        <v>328</v>
      </c>
      <c r="AR406">
        <f>IF(AM29="tad","tad",AM29)</f>
        <v>0</v>
      </c>
      <c r="AS406">
        <f>IF(COUNT(AQ406:AR406)=2,0,-AP$49/500)</f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3"/>
      <c r="K407" s="3"/>
      <c r="M407" s="2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4">
        <f>AQ406+1</f>
        <v>329</v>
      </c>
      <c r="AR407">
        <f>IF(AM30="tad","tad",AM30)</f>
        <v>0</v>
      </c>
      <c r="AS407">
        <f>IF(COUNT(AQ407:AR407)=2,0,-AP$49/500)</f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3"/>
      <c r="K408" s="3"/>
      <c r="M408" s="2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4">
        <f>AQ407+1</f>
        <v>330</v>
      </c>
      <c r="AR408">
        <f>IF(AM31="tad","tad",AM31)</f>
        <v>0</v>
      </c>
      <c r="AS408">
        <f>IF(COUNT(AQ408:AR408)=2,0,-AP$49/500)</f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3"/>
      <c r="K409" s="3"/>
      <c r="M409" s="2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4">
        <f>AQ408+1</f>
        <v>331</v>
      </c>
      <c r="AR409">
        <f>IF(AM32="tad","tad",AM32)</f>
        <v>0</v>
      </c>
      <c r="AS409">
        <f>IF(COUNT(AQ409:AR409)=2,0,-AP$49/500)</f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3"/>
      <c r="K410" s="3"/>
      <c r="M410" s="2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4">
        <f>AQ409+1</f>
        <v>332</v>
      </c>
      <c r="AR410">
        <f>IF(AM33="tad","tad",AM33)</f>
        <v>0</v>
      </c>
      <c r="AS410">
        <f>IF(COUNT(AQ410:AR410)=2,0,-AP$49/500)</f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3"/>
      <c r="K411" s="3"/>
      <c r="M411" s="2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4">
        <f>AQ410+1</f>
        <v>333</v>
      </c>
      <c r="AR411">
        <f>IF(AM34="tad","tad",AM34)</f>
        <v>0</v>
      </c>
      <c r="AS411">
        <f>IF(COUNT(AQ411:AR411)=2,0,-AP$49/500)</f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3"/>
      <c r="K412" s="3"/>
      <c r="M412" s="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4">
        <f>AQ411+1</f>
        <v>334</v>
      </c>
      <c r="AR412">
        <f>IF(AM35="tad","tad",AM35)</f>
        <v>0</v>
      </c>
      <c r="AS412">
        <f>IF(COUNT(AQ412:AR412)=2,0,-AP$49/500)</f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3"/>
      <c r="K413" s="3"/>
      <c r="M413" s="2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4">
        <f>AQ412+1</f>
        <v>335</v>
      </c>
      <c r="AR413">
        <f>IF(AM36="tad","tad",AM36)</f>
        <v>0</v>
      </c>
      <c r="AS413">
        <f>IF(COUNT(AQ413:AR413)=2,0,-AP$49/500)</f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3"/>
      <c r="K414" s="3"/>
      <c r="M414" s="2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4">
        <f>AQ413+1</f>
        <v>336</v>
      </c>
      <c r="AR414">
        <f>IF(AN7="tad","tad",AN7)</f>
        <v>0</v>
      </c>
      <c r="AS414">
        <f>IF(COUNT(AQ414:AR414)=2,0,-AP$49/500)</f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3"/>
      <c r="K415" s="3"/>
      <c r="M415" s="2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4">
        <f>AQ414+1</f>
        <v>337</v>
      </c>
      <c r="AR415">
        <f>IF(AN8="tad","tad",AN8)</f>
        <v>0</v>
      </c>
      <c r="AS415">
        <f>IF(COUNT(AQ415:AR415)=2,0,-AP$49/500)</f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3"/>
      <c r="K416" s="3"/>
      <c r="M416" s="2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4">
        <f>AQ415+1</f>
        <v>338</v>
      </c>
      <c r="AR416">
        <f>IF(AN9="tad","tad",AN9)</f>
        <v>0</v>
      </c>
      <c r="AS416">
        <f>IF(COUNT(AQ416:AR416)=2,0,-AP$49/500)</f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3"/>
      <c r="K417" s="3"/>
      <c r="M417" s="2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4">
        <f>AQ416+1</f>
        <v>339</v>
      </c>
      <c r="AR417">
        <f>IF(AN10="tad","tad",AN10)</f>
        <v>0</v>
      </c>
      <c r="AS417">
        <f>IF(COUNT(AQ417:AR417)=2,0,-AP$49/500)</f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3"/>
      <c r="K418" s="3"/>
      <c r="M418" s="2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4">
        <f>AQ417+1</f>
        <v>340</v>
      </c>
      <c r="AR418">
        <f>IF(AN11="tad","tad",AN11)</f>
        <v>0</v>
      </c>
      <c r="AS418">
        <f>IF(COUNT(AQ418:AR418)=2,0,-AP$49/500)</f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3"/>
      <c r="K419" s="3"/>
      <c r="M419" s="2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4">
        <f>AQ418+1</f>
        <v>341</v>
      </c>
      <c r="AR419">
        <f>IF(AN12="tad","tad",AN12)</f>
        <v>0</v>
      </c>
      <c r="AS419">
        <f>IF(COUNT(AQ419:AR419)=2,0,-AP$49/500)</f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3"/>
      <c r="K420" s="3"/>
      <c r="M420" s="2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4">
        <f>AQ419+1</f>
        <v>342</v>
      </c>
      <c r="AR420">
        <f>IF(AN13="tad","tad",AN13)</f>
        <v>0</v>
      </c>
      <c r="AS420">
        <f>IF(COUNT(AQ420:AR420)=2,0,-AP$49/500)</f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3"/>
      <c r="K421" s="3"/>
      <c r="M421" s="2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4">
        <f>AQ420+1</f>
        <v>343</v>
      </c>
      <c r="AR421">
        <f>IF(AN14="tad","tad",AN14)</f>
        <v>0</v>
      </c>
      <c r="AS421">
        <f>IF(COUNT(AQ421:AR421)=2,0,-AP$49/500)</f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3"/>
      <c r="K422" s="3"/>
      <c r="M422" s="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4">
        <f>AQ421+1</f>
        <v>344</v>
      </c>
      <c r="AR422">
        <f>IF(AN15="tad","tad",AN15)</f>
        <v>0</v>
      </c>
      <c r="AS422">
        <f>IF(COUNT(AQ422:AR422)=2,0,-AP$49/500)</f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3"/>
      <c r="K423" s="3"/>
      <c r="M423" s="2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4">
        <f>AQ422+1</f>
        <v>345</v>
      </c>
      <c r="AR423">
        <f>IF(AN16="tad","tad",AN16)</f>
        <v>0</v>
      </c>
      <c r="AS423">
        <f>IF(COUNT(AQ423:AR423)=2,0,-AP$49/500)</f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3"/>
      <c r="K424" s="3"/>
      <c r="M424" s="2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4">
        <f>AQ423+1</f>
        <v>346</v>
      </c>
      <c r="AR424">
        <f>IF(AN17="tad","tad",AN17)</f>
        <v>0</v>
      </c>
      <c r="AS424">
        <f>IF(COUNT(AQ424:AR424)=2,0,-AP$49/500)</f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3"/>
      <c r="K425" s="3"/>
      <c r="M425" s="2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4">
        <f>AQ424+1</f>
        <v>347</v>
      </c>
      <c r="AR425">
        <f>IF(AN18="tad","tad",AN18)</f>
        <v>0</v>
      </c>
      <c r="AS425">
        <f>IF(COUNT(AQ425:AR425)=2,0,-AP$49/500)</f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3"/>
      <c r="K426" s="3"/>
      <c r="M426" s="2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4">
        <f>AQ425+1</f>
        <v>348</v>
      </c>
      <c r="AR426">
        <f>IF(AN19="tad","tad",AN19)</f>
        <v>0</v>
      </c>
      <c r="AS426">
        <f>IF(COUNT(AQ426:AR426)=2,0,-AP$49/500)</f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3"/>
      <c r="K427" s="3"/>
      <c r="M427" s="2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4">
        <f>AQ426+1</f>
        <v>349</v>
      </c>
      <c r="AR427">
        <f>IF(AN20="tad","tad",AN20)</f>
        <v>0</v>
      </c>
      <c r="AS427">
        <f>IF(COUNT(AQ427:AR427)=2,0,-AP$49/500)</f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3"/>
      <c r="K428" s="3"/>
      <c r="M428" s="2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4">
        <f>AQ427+1</f>
        <v>350</v>
      </c>
      <c r="AR428">
        <f>IF(AN21="tad","tad",AN21)</f>
        <v>0</v>
      </c>
      <c r="AS428">
        <f>IF(COUNT(AQ428:AR428)=2,0,-AP$49/500)</f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3"/>
      <c r="K429" s="3"/>
      <c r="M429" s="2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4">
        <f>AQ428+1</f>
        <v>351</v>
      </c>
      <c r="AR429">
        <f>IF(AN22="tad","tad",AN22)</f>
        <v>0</v>
      </c>
      <c r="AS429">
        <f>IF(COUNT(AQ429:AR429)=2,0,-AP$49/500)</f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3"/>
      <c r="K430" s="3"/>
      <c r="M430" s="2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4">
        <f>AQ429+1</f>
        <v>352</v>
      </c>
      <c r="AR430">
        <f>IF(AN23="tad","tad",AN23)</f>
        <v>0</v>
      </c>
      <c r="AS430">
        <f>IF(COUNT(AQ430:AR430)=2,0,-AP$49/500)</f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3"/>
      <c r="K431" s="3"/>
      <c r="M431" s="2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4">
        <f>AQ430+1</f>
        <v>353</v>
      </c>
      <c r="AR431">
        <f>IF(AN24="tad","tad",AN24)</f>
        <v>0</v>
      </c>
      <c r="AS431">
        <f>IF(COUNT(AQ431:AR431)=2,0,-AP$49/500)</f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3"/>
      <c r="K432" s="3"/>
      <c r="M432" s="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4">
        <f>AQ431+1</f>
        <v>354</v>
      </c>
      <c r="AR432">
        <f>IF(AN25="tad","tad",AN25)</f>
        <v>0</v>
      </c>
      <c r="AS432">
        <f>IF(COUNT(AQ432:AR432)=2,0,-AP$49/500)</f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3"/>
      <c r="K433" s="3"/>
      <c r="M433" s="2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4">
        <f>AQ432+1</f>
        <v>355</v>
      </c>
      <c r="AR433">
        <f>IF(AN26="tad","tad",AN26)</f>
        <v>0</v>
      </c>
      <c r="AS433">
        <f>IF(COUNT(AQ433:AR433)=2,0,-AP$49/500)</f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3"/>
      <c r="K434" s="3"/>
      <c r="M434" s="2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4">
        <f>AQ433+1</f>
        <v>356</v>
      </c>
      <c r="AR434">
        <f>IF(AN27="tad","tad",AN27)</f>
        <v>0</v>
      </c>
      <c r="AS434">
        <f>IF(COUNT(AQ434:AR434)=2,0,-AP$49/500)</f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3"/>
      <c r="K435" s="3"/>
      <c r="M435" s="2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4">
        <f>AQ434+1</f>
        <v>357</v>
      </c>
      <c r="AR435">
        <f>IF(AN28="tad","tad",AN28)</f>
        <v>0</v>
      </c>
      <c r="AS435">
        <f>IF(COUNT(AQ435:AR435)=2,0,-AP$49/500)</f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3"/>
      <c r="K436" s="3"/>
      <c r="M436" s="2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4">
        <f>AQ435+1</f>
        <v>358</v>
      </c>
      <c r="AR436">
        <f>IF(AN29="tad","tad",AN29)</f>
        <v>0</v>
      </c>
      <c r="AS436">
        <f>IF(COUNT(AQ436:AR436)=2,0,-AP$49/500)</f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3"/>
      <c r="K437" s="3"/>
      <c r="M437" s="2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4">
        <f>AQ436+1</f>
        <v>359</v>
      </c>
      <c r="AR437">
        <f>IF(AN30="tad","tad",AN30)</f>
        <v>0</v>
      </c>
      <c r="AS437">
        <f>IF(COUNT(AQ437:AR437)=2,0,-AP$49/500)</f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3"/>
      <c r="K438" s="3"/>
      <c r="M438" s="2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4">
        <f>AQ437+1</f>
        <v>360</v>
      </c>
      <c r="AR438">
        <f>IF(AN31="tad","tad",AN31)</f>
        <v>0</v>
      </c>
      <c r="AS438">
        <f>IF(COUNT(AQ438:AR438)=2,0,-AP$49/500)</f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3"/>
      <c r="K439" s="3"/>
      <c r="M439" s="2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4">
        <f>AQ438+1</f>
        <v>361</v>
      </c>
      <c r="AR439">
        <f>IF(AN32="tad","tad",AN32)</f>
        <v>0</v>
      </c>
      <c r="AS439">
        <f>IF(COUNT(AQ439:AR439)=2,0,-AP$49/500)</f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3"/>
      <c r="K440" s="3"/>
      <c r="M440" s="2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4">
        <f>AQ439+1</f>
        <v>362</v>
      </c>
      <c r="AR440">
        <f>IF(AN33="tad","tad",AN33)</f>
        <v>0</v>
      </c>
      <c r="AS440">
        <f>IF(COUNT(AQ440:AR440)=2,0,-AP$49/500)</f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3"/>
      <c r="K441" s="3"/>
      <c r="M441" s="2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4">
        <f>AQ440+1</f>
        <v>363</v>
      </c>
      <c r="AR441">
        <f>IF(AN34="tad","tad",AN34)</f>
        <v>0</v>
      </c>
      <c r="AS441">
        <f>IF(COUNT(AQ441:AR441)=2,0,-AP$49/500)</f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3"/>
      <c r="K442" s="3"/>
      <c r="M442" s="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4">
        <f>AQ441+1</f>
        <v>364</v>
      </c>
      <c r="AR442">
        <f>IF(AN35="tad","tad",AN35)</f>
        <v>0</v>
      </c>
      <c r="AS442">
        <f>IF(COUNT(AQ442:AR442)=2,0,-AP$49/500)</f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3"/>
      <c r="K443" s="3"/>
      <c r="M443" s="2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4">
        <f>AQ442+1</f>
        <v>365</v>
      </c>
      <c r="AR443">
        <f>IF(AN36="tad","tad",AN36)</f>
        <v>0</v>
      </c>
      <c r="AS443">
        <f>IF(COUNT(AQ443:AR443)=2,0,-AP$49/500)</f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3"/>
      <c r="K444" s="3"/>
      <c r="M444" s="2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>IF(AN37="tad","tad",AN37)</f>
        <v>0</v>
      </c>
      <c r="AS444">
        <f>IF(COUNT(AQ444:AR444)=2,0,-AP$49/500)</f>
        <v>-3.3033200000000003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3"/>
      <c r="K445" s="3"/>
      <c r="M445" s="2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3"/>
      <c r="K446" s="3"/>
      <c r="M446" s="2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3"/>
      <c r="K447" s="3"/>
      <c r="M447" s="2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3"/>
      <c r="K448" s="3"/>
      <c r="M448" s="2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"/>
    </row>
    <row r="454" spans="13:57" ht="27" customHeight="1" x14ac:dyDescent="0.2">
      <c r="M454" s="2"/>
    </row>
    <row r="455" spans="13:57" ht="27" customHeight="1" x14ac:dyDescent="0.2">
      <c r="M455" s="2"/>
    </row>
    <row r="456" spans="13:57" ht="27" customHeight="1" x14ac:dyDescent="0.2">
      <c r="M456" s="2"/>
    </row>
  </sheetData>
  <mergeCells count="64">
    <mergeCell ref="B2:L3"/>
    <mergeCell ref="N2:Z2"/>
    <mergeCell ref="AB2:AN2"/>
    <mergeCell ref="AQ2:AS2"/>
    <mergeCell ref="N3:Z3"/>
    <mergeCell ref="AB3:AN3"/>
    <mergeCell ref="B4:L4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L7:L9"/>
    <mergeCell ref="AB47:AO47"/>
    <mergeCell ref="AB48:AO48"/>
    <mergeCell ref="F54:F55"/>
    <mergeCell ref="G54:H55"/>
    <mergeCell ref="I54:J55"/>
    <mergeCell ref="K54:L55"/>
    <mergeCell ref="I208:J208"/>
    <mergeCell ref="E58:F58"/>
    <mergeCell ref="G58:H58"/>
    <mergeCell ref="I58:J58"/>
    <mergeCell ref="E108:F108"/>
    <mergeCell ref="G108:H108"/>
    <mergeCell ref="I108:J108"/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0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 (2)</vt:lpstr>
      <vt:lpstr>'UTAMA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2021-04-20T04:13:23Z</dcterms:created>
  <dcterms:modified xsi:type="dcterms:W3CDTF">2021-04-20T04:14:26Z</dcterms:modified>
</cp:coreProperties>
</file>