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75" windowWidth="9855" windowHeight="7605"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6" i="13" l="1"/>
  <c r="M35" i="11" l="1"/>
  <c r="L12" i="11" l="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J16" i="13" s="1"/>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Q74"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S65" i="11" l="1"/>
  <c r="AS67" i="11"/>
  <c r="H155" i="11"/>
  <c r="AS66" i="11"/>
  <c r="E156" i="11"/>
  <c r="AN39" i="11"/>
  <c r="H305" i="11"/>
  <c r="AQ75" i="11"/>
  <c r="AQ76" i="11" s="1"/>
  <c r="AQ77" i="11" s="1"/>
  <c r="AQ78" i="11" s="1"/>
  <c r="AS74" i="11"/>
  <c r="AS73" i="11"/>
  <c r="AS71" i="11"/>
  <c r="AS69" i="11"/>
  <c r="H105" i="11"/>
  <c r="H255" i="11"/>
  <c r="AS72" i="11"/>
  <c r="AS70" i="11"/>
  <c r="AS68" i="11"/>
  <c r="J105" i="11"/>
  <c r="J16" i="12"/>
  <c r="T9" i="30" s="1"/>
  <c r="J40" i="13"/>
  <c r="AB33" i="30" s="1"/>
  <c r="J39" i="13"/>
  <c r="AB32" i="30" s="1"/>
  <c r="J27" i="13"/>
  <c r="AB20" i="30" s="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AB9" i="30"/>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6" i="11" l="1"/>
  <c r="AS75" i="11"/>
  <c r="AS77" i="11"/>
  <c r="AP57" i="1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<sst xmlns="http://schemas.openxmlformats.org/spreadsheetml/2006/main" count="1582" uniqueCount="344">
  <si>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</si>
  <si>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</si>
  <si>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</si>
  <si>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</si>
  <si>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</si>
  <si>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</si>
  <si>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</si>
  <si>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</si>
  <si>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</si>
  <si>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</si>
  <si>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</si>
  <si>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</si>
  <si>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</si>
  <si>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</si>
  <si>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</si>
  <si>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</si>
  <si>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</si>
  <si>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</si>
  <si>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</si>
  <si>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</si>
  <si>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</si>
  <si>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</si>
  <si>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</si>
  <si>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</si>
  <si>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</si>
  <si>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</si>
  <si>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</si>
  <si>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</si>
  <si>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</si>
  <si>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</si>
  <si>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</si>
  <si>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</si>
  <si>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</si>
  <si>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</si>
  <si>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</si>
  <si>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</si>
  <si>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</si>
  <si>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</si>
  <si>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</si>
  <si>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</si>
  <si>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</si>
  <si>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</si>
  <si>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</si>
  <si>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</si>
  <si>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</si>
  <si>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</si>
  <si>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</si>
  <si>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</si>
  <si>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</si>
  <si>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</si>
  <si>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</si>
  <si>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</si>
  <si>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</si>
  <si>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</si>
  <si>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</si>
  <si>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</si>
  <si>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</si>
  <si>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</si>
  <si>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</si>
  <si>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</si>
  <si>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</si>
  <si>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</si>
  <si>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</si>
  <si>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</si>
  <si>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</si>
  <si>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</si>
  <si>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</si>
  <si>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</si>
  <si>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</si>
  <si>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</si>
  <si>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</si>
  <si>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</si>
  <si>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</si>
  <si>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</si>
  <si>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</si>
  <si>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</si>
  <si>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</si>
  <si>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</si>
  <si>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</si>
  <si>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</si>
  <si>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</si>
  <si>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</si>
  <si>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</si>
  <si>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</si>
  <si>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</si>
  <si>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</si>
  <si>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</si>
  <si>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</si>
  <si>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</si>
  <si>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</si>
  <si>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</si>
  <si>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</si>
  <si>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</si>
  <si>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</si>
  <si>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</si>
  <si>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</si>
  <si>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</si>
  <si>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</si>
  <si>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</si>
  <si>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</si>
  <si>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</si>
  <si>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</si>
  <si>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</si>
  <si>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</si>
  <si>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</si>
  <si>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</si>
  <si>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</si>
  <si>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</si>
  <si>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</si>
  <si>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</si>
  <si>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</si>
  <si>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</si>
  <si>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</si>
  <si>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</si>
  <si>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</si>
  <si>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</si>
  <si>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</si>
  <si>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</si>
  <si>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</si>
  <si>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</si>
  <si>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</si>
  <si>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</si>
  <si>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</si>
  <si>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</si>
  <si>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</si>
  <si>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</si>
  <si>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</si>
  <si>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</si>
  <si>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</si>
  <si>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</si>
  <si>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</si>
  <si>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</si>
  <si>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</si>
  <si>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</si>
  <si>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</si>
  <si>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</si>
  <si>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</si>
  <si>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</si>
  <si>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</si>
  <si>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</si>
  <si>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</si>
  <si>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</si>
  <si>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</si>
  <si>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</si>
  <si>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</si>
  <si>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</si>
  <si>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</si>
  <si>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</si>
  <si>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</si>
  <si>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</si>
  <si>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</si>
  <si>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</si>
  <si>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</si>
  <si>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</si>
  <si>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</si>
  <si>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</si>
  <si>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</si>
  <si>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</si>
  <si>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</si>
  <si>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</si>
  <si>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</si>
  <si>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</si>
  <si>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</si>
  <si>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</si>
  <si>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</si>
  <si>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</si>
  <si>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</si>
  <si>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</si>
  <si>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</si>
  <si>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</si>
  <si>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</si>
  <si>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</si>
  <si>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</si>
  <si>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</si>
  <si>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</si>
  <si>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</si>
  <si>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</si>
  <si>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</si>
  <si>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</si>
  <si>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</si>
  <si>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</si>
  <si>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</si>
  <si>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</si>
  <si>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</si>
  <si>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</si>
  <si>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</si>
  <si>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</si>
  <si>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</si>
  <si>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</si>
  <si>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</si>
  <si>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</si>
  <si>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</si>
  <si>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</si>
  <si>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</si>
  <si>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</si>
  <si>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</si>
  <si>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</si>
  <si>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</si>
  <si>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</si>
  <si>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</si>
  <si>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</si>
  <si>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</si>
  <si>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</si>
  <si>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</si>
  <si>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</si>
  <si>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</si>
  <si>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</si>
  <si>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</si>
  <si>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</si>
  <si>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</si>
  <si>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</si>
  <si>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</si>
  <si>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</si>
  <si>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</si>
  <si>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</si>
  <si>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</si>
  <si>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</si>
  <si>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</si>
  <si>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</si>
  <si>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</si>
  <si>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</si>
  <si>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</si>
  <si>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</si>
  <si>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</si>
  <si>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</si>
  <si>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</si>
  <si>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</si>
  <si>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</si>
  <si>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</si>
  <si>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</si>
  <si>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</si>
  <si>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</si>
  <si>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</si>
  <si>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</si>
  <si>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</si>
  <si>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</si>
  <si>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</si>
  <si>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</si>
  <si>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</si>
  <si>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</si>
  <si>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</si>
  <si>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</si>
  <si>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</si>
  <si>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</si>
  <si>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</si>
  <si>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</si>
  <si>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</si>
  <si>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</si>
  <si>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</si>
  <si>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</si>
  <si>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</si>
  <si>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</si>
  <si>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</si>
  <si>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</si>
  <si>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</si>
  <si>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</si>
  <si>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</si>
  <si>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</si>
  <si>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</si>
  <si>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</si>
  <si>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</si>
  <si>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</si>
  <si>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</si>
  <si>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</si>
  <si>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</si>
  <si>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</si>
  <si>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</si>
  <si>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</si>
  <si>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</si>
  <si>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</si>
  <si>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</si>
  <si>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</si>
  <si>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</si>
  <si>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</si>
  <si>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</si>
  <si>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</si>
  <si>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</si>
  <si>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</si>
  <si>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</si>
  <si>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</si>
  <si>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</si>
  <si>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</si>
  <si>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</si>
  <si>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</si>
  <si>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</si>
  <si>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</si>
  <si>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</si>
  <si>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</si>
  <si>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</si>
  <si>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</si>
  <si>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</si>
  <si>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</si>
  <si>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</si>
  <si>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</si>
  <si>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</si>
  <si>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</si>
  <si>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</si>
  <si>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</si>
  <si>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</si>
  <si>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</si>
  <si>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</si>
  <si>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</si>
  <si>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</si>
  <si>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</si>
  <si>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</si>
  <si>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</si>
  <si>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</si>
  <si>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</si>
  <si>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</si>
  <si>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</si>
  <si>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</si>
  <si>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</si>
  <si>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</si>
  <si>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</si>
  <si>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</si>
  <si>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</si>
  <si>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</si>
  <si>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</si>
  <si>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</si>
  <si>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</si>
  <si>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</si>
  <si>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</si>
  <si>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</si>
  <si>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</si>
  <si>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</si>
  <si>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</si>
  <si>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</si>
  <si>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</si>
  <si>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</si>
  <si>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</si>
  <si>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</si>
  <si>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</si>
  <si>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</si>
  <si>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</si>
  <si>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</si>
  <si>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</si>
  <si>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</si>
  <si>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</si>
  <si>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</si>
  <si>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MINGGU  :  I MEI 2022</t>
  </si>
  <si>
    <t xml:space="preserve">MINGGU KE II MEI ( 10 MEI S/D 16 MEI 2022 ) dalam Juta m3  </t>
  </si>
  <si>
    <t>*) = KONDISI  SAMPAI DENGAN TANGGAL 16 MEI 2022</t>
  </si>
  <si>
    <t>MINGGU KE II MEI 2022</t>
  </si>
  <si>
    <t>masih ada proses perbaikan dari BBWS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</si>
</sst>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Fill="1" applyAlignment="1">
      <alignment horizontal="center" vertical="center"/>
    </xf>
    <xf numFmtId="0" fontId="90" fillId="33" borderId="0" xfId="0" applyFont="1" applyFill="1" applyBorder="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342636557235117"/>
          <c:y val="7.5379397046458296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1585.78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72721536"/>
        <c:axId val="72723456"/>
      </c:lineChart>
      <c:catAx>
        <c:axId val="727215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72723456"/>
        <c:crosses val="autoZero"/>
        <c:auto val="0"/>
        <c:lblAlgn val="ctr"/>
        <c:lblOffset val="100"/>
        <c:tickLblSkip val="1"/>
        <c:tickMarkSkip val="1"/>
        <c:noMultiLvlLbl val="0"/>
      </c:catAx>
      <c:valAx>
        <c:axId val="7272345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7272153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76606464"/>
        <c:axId val="73405184"/>
      </c:lineChart>
      <c:catAx>
        <c:axId val="76606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3405184"/>
        <c:crosses val="autoZero"/>
        <c:auto val="0"/>
        <c:lblAlgn val="ctr"/>
        <c:lblOffset val="100"/>
        <c:tickLblSkip val="1"/>
        <c:tickMarkSkip val="1"/>
        <c:noMultiLvlLbl val="0"/>
      </c:catAx>
      <c:valAx>
        <c:axId val="7340518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660646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76731520"/>
        <c:axId val="76733056"/>
      </c:lineChart>
      <c:catAx>
        <c:axId val="767315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76733056"/>
        <c:crosses val="autoZero"/>
        <c:auto val="0"/>
        <c:lblAlgn val="ctr"/>
        <c:lblOffset val="100"/>
        <c:tickLblSkip val="1"/>
        <c:tickMarkSkip val="1"/>
        <c:noMultiLvlLbl val="0"/>
      </c:catAx>
      <c:valAx>
        <c:axId val="7673305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767315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76816768"/>
        <c:axId val="76818304"/>
      </c:lineChart>
      <c:catAx>
        <c:axId val="7681676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6818304"/>
        <c:crosses val="autoZero"/>
        <c:auto val="1"/>
        <c:lblAlgn val="ctr"/>
        <c:lblOffset val="100"/>
        <c:noMultiLvlLbl val="0"/>
      </c:catAx>
      <c:valAx>
        <c:axId val="7681830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681676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76850304"/>
        <c:axId val="76852224"/>
      </c:barChart>
      <c:catAx>
        <c:axId val="7685030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6852224"/>
        <c:crossesAt val="0"/>
        <c:auto val="0"/>
        <c:lblAlgn val="ctr"/>
        <c:lblOffset val="100"/>
        <c:tickLblSkip val="1"/>
        <c:tickMarkSkip val="1"/>
        <c:noMultiLvlLbl val="0"/>
      </c:catAx>
      <c:valAx>
        <c:axId val="7685222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685030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78004992"/>
        <c:axId val="78006528"/>
      </c:lineChart>
      <c:dateAx>
        <c:axId val="7800499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8006528"/>
        <c:crosses val="autoZero"/>
        <c:auto val="0"/>
        <c:lblOffset val="100"/>
        <c:baseTimeUnit val="days"/>
        <c:majorUnit val="1"/>
        <c:majorTimeUnit val="months"/>
        <c:minorUnit val="1"/>
        <c:minorTimeUnit val="months"/>
      </c:dateAx>
      <c:valAx>
        <c:axId val="7800652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800499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8347392"/>
        <c:axId val="8834931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8347392"/>
        <c:axId val="88349312"/>
      </c:lineChart>
      <c:catAx>
        <c:axId val="88347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8349312"/>
        <c:crosses val="autoZero"/>
        <c:auto val="0"/>
        <c:lblAlgn val="ctr"/>
        <c:lblOffset val="100"/>
        <c:tickLblSkip val="1"/>
        <c:tickMarkSkip val="1"/>
        <c:noMultiLvlLbl val="0"/>
      </c:catAx>
      <c:valAx>
        <c:axId val="8834931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834739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29.927</c:v>
                </c:pt>
                <c:pt idx="1">
                  <c:v>39.430999999999997</c:v>
                </c:pt>
                <c:pt idx="2">
                  <c:v>45.993000000000002</c:v>
                </c:pt>
                <c:pt idx="3">
                  <c:v>582.31799999999998</c:v>
                </c:pt>
                <c:pt idx="4">
                  <c:v>341.29899999999998</c:v>
                </c:pt>
                <c:pt idx="5">
                  <c:v>25.63</c:v>
                </c:pt>
                <c:pt idx="6">
                  <c:v>290.06</c:v>
                </c:pt>
                <c:pt idx="7">
                  <c:v>6.024</c:v>
                </c:pt>
                <c:pt idx="8">
                  <c:v>10.92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31.143999999999998</c:v>
                </c:pt>
                <c:pt idx="1">
                  <c:v>47.082999999999998</c:v>
                </c:pt>
                <c:pt idx="2">
                  <c:v>36.279000000000003</c:v>
                </c:pt>
                <c:pt idx="3">
                  <c:v>638.20699999999999</c:v>
                </c:pt>
                <c:pt idx="4">
                  <c:v>351.56</c:v>
                </c:pt>
                <c:pt idx="5">
                  <c:v>27.36</c:v>
                </c:pt>
                <c:pt idx="6">
                  <c:v>373.92</c:v>
                </c:pt>
                <c:pt idx="7">
                  <c:v>7.9390000000000001</c:v>
                </c:pt>
                <c:pt idx="8">
                  <c:v>11.09</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88396160"/>
        <c:axId val="8839808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55.77</c:v>
                </c:pt>
                <c:pt idx="1">
                  <c:v>77.2</c:v>
                </c:pt>
                <c:pt idx="2">
                  <c:v>462.42</c:v>
                </c:pt>
                <c:pt idx="3">
                  <c:v>89.08</c:v>
                </c:pt>
                <c:pt idx="4">
                  <c:v>135.72999999999999</c:v>
                </c:pt>
                <c:pt idx="5">
                  <c:v>68.28</c:v>
                </c:pt>
                <c:pt idx="6">
                  <c:v>183.57</c:v>
                </c:pt>
                <c:pt idx="7">
                  <c:v>229.57</c:v>
                </c:pt>
                <c:pt idx="8">
                  <c:v>149.47</c:v>
                </c:pt>
              </c:numCache>
            </c:numRef>
          </c:cat>
          <c:val>
            <c:numRef>
              <c:f>'RINCI 1'!$F$9:$F$17</c:f>
              <c:numCache>
                <c:formatCode>_(* #,##0.00_);_(* \(#,##0.00\);_(* "-"??_);_(@_)</c:formatCode>
                <c:ptCount val="9"/>
                <c:pt idx="0">
                  <c:v>55.56</c:v>
                </c:pt>
                <c:pt idx="1">
                  <c:v>75.94</c:v>
                </c:pt>
                <c:pt idx="2">
                  <c:v>462.9</c:v>
                </c:pt>
                <c:pt idx="3">
                  <c:v>87.83</c:v>
                </c:pt>
                <c:pt idx="4">
                  <c:v>135.54</c:v>
                </c:pt>
                <c:pt idx="5">
                  <c:v>67.400000000000006</c:v>
                </c:pt>
                <c:pt idx="6">
                  <c:v>175</c:v>
                </c:pt>
                <c:pt idx="7">
                  <c:v>229.19</c:v>
                </c:pt>
                <c:pt idx="8">
                  <c:v>149.30000000000001</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55.77</c:v>
                </c:pt>
                <c:pt idx="1">
                  <c:v>77.2</c:v>
                </c:pt>
                <c:pt idx="2">
                  <c:v>462.42</c:v>
                </c:pt>
                <c:pt idx="3">
                  <c:v>89.08</c:v>
                </c:pt>
                <c:pt idx="4">
                  <c:v>135.72999999999999</c:v>
                </c:pt>
                <c:pt idx="5">
                  <c:v>68.28</c:v>
                </c:pt>
                <c:pt idx="6">
                  <c:v>183.57</c:v>
                </c:pt>
                <c:pt idx="7">
                  <c:v>229.57</c:v>
                </c:pt>
                <c:pt idx="8">
                  <c:v>149.47</c:v>
                </c:pt>
              </c:numCache>
            </c:numRef>
          </c:cat>
          <c:val>
            <c:numRef>
              <c:f>'RINCI 1'!$G$9:$G$17</c:f>
              <c:numCache>
                <c:formatCode>_(* #,##0.00_);_(* \(#,##0.00\);_(* "-"??_);_(@_)</c:formatCode>
                <c:ptCount val="9"/>
                <c:pt idx="0">
                  <c:v>55.77</c:v>
                </c:pt>
                <c:pt idx="1">
                  <c:v>77.2</c:v>
                </c:pt>
                <c:pt idx="2">
                  <c:v>462.42</c:v>
                </c:pt>
                <c:pt idx="3">
                  <c:v>89.08</c:v>
                </c:pt>
                <c:pt idx="4">
                  <c:v>135.72999999999999</c:v>
                </c:pt>
                <c:pt idx="5">
                  <c:v>68.28</c:v>
                </c:pt>
                <c:pt idx="6">
                  <c:v>183.57</c:v>
                </c:pt>
                <c:pt idx="7">
                  <c:v>229.57</c:v>
                </c:pt>
                <c:pt idx="8">
                  <c:v>149.47</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88408448"/>
        <c:axId val="88410368"/>
      </c:lineChart>
      <c:catAx>
        <c:axId val="8839616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88398080"/>
        <c:crossesAt val="10"/>
        <c:auto val="0"/>
        <c:lblAlgn val="ctr"/>
        <c:lblOffset val="100"/>
        <c:tickLblSkip val="1"/>
        <c:tickMarkSkip val="1"/>
        <c:noMultiLvlLbl val="0"/>
      </c:catAx>
      <c:valAx>
        <c:axId val="8839808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8396160"/>
        <c:crosses val="autoZero"/>
        <c:crossBetween val="between"/>
        <c:majorUnit val="50"/>
      </c:valAx>
      <c:catAx>
        <c:axId val="8840844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88410368"/>
        <c:crosses val="autoZero"/>
        <c:auto val="0"/>
        <c:lblAlgn val="ctr"/>
        <c:lblOffset val="100"/>
        <c:noMultiLvlLbl val="0"/>
      </c:catAx>
      <c:valAx>
        <c:axId val="8841036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840844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7.593</c:v>
                </c:pt>
                <c:pt idx="1">
                  <c:v>8.7639999999999993</c:v>
                </c:pt>
                <c:pt idx="2">
                  <c:v>4.5</c:v>
                </c:pt>
                <c:pt idx="3">
                  <c:v>1.236</c:v>
                </c:pt>
                <c:pt idx="4">
                  <c:v>1.2989999999999999</c:v>
                </c:pt>
                <c:pt idx="5">
                  <c:v>2.4849999999999999</c:v>
                </c:pt>
                <c:pt idx="6">
                  <c:v>1.1819999999999999</c:v>
                </c:pt>
                <c:pt idx="7">
                  <c:v>0.64</c:v>
                </c:pt>
                <c:pt idx="8">
                  <c:v>0.25800000000000001</c:v>
                </c:pt>
                <c:pt idx="9">
                  <c:v>0.154</c:v>
                </c:pt>
                <c:pt idx="10">
                  <c:v>0.18</c:v>
                </c:pt>
                <c:pt idx="11">
                  <c:v>1.052</c:v>
                </c:pt>
                <c:pt idx="12">
                  <c:v>0.14799999999999999</c:v>
                </c:pt>
                <c:pt idx="13">
                  <c:v>0.151</c:v>
                </c:pt>
                <c:pt idx="14">
                  <c:v>0.38300000000000001</c:v>
                </c:pt>
                <c:pt idx="15">
                  <c:v>8.7999999999999995E-2</c:v>
                </c:pt>
                <c:pt idx="16">
                  <c:v>0.34899999999999998</c:v>
                </c:pt>
                <c:pt idx="17">
                  <c:v>0.47099999999999997</c:v>
                </c:pt>
                <c:pt idx="18">
                  <c:v>1.8129999999999999</c:v>
                </c:pt>
                <c:pt idx="19">
                  <c:v>2.673</c:v>
                </c:pt>
                <c:pt idx="20">
                  <c:v>0.48</c:v>
                </c:pt>
                <c:pt idx="21">
                  <c:v>0.71</c:v>
                </c:pt>
                <c:pt idx="22">
                  <c:v>0.48</c:v>
                </c:pt>
                <c:pt idx="23">
                  <c:v>2.0489999999999999</c:v>
                </c:pt>
                <c:pt idx="24">
                  <c:v>7.4999999999999997E-2</c:v>
                </c:pt>
                <c:pt idx="25">
                  <c:v>9.7000000000000003E-2</c:v>
                </c:pt>
                <c:pt idx="26">
                  <c:v>8.3780000000000001</c:v>
                </c:pt>
                <c:pt idx="27">
                  <c:v>2.129</c:v>
                </c:pt>
                <c:pt idx="28">
                  <c:v>3.754</c:v>
                </c:pt>
                <c:pt idx="29">
                  <c:v>2.0670000000000002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88604672"/>
        <c:axId val="8860620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7.77</c:v>
                </c:pt>
                <c:pt idx="1">
                  <c:v>5.1100000000000003</c:v>
                </c:pt>
                <c:pt idx="2">
                  <c:v>9.5169999999999995</c:v>
                </c:pt>
                <c:pt idx="3">
                  <c:v>1.4339999999999999</c:v>
                </c:pt>
                <c:pt idx="4">
                  <c:v>1.004</c:v>
                </c:pt>
                <c:pt idx="5">
                  <c:v>2.2229999999999999</c:v>
                </c:pt>
                <c:pt idx="6">
                  <c:v>2.5760000000000001</c:v>
                </c:pt>
                <c:pt idx="7">
                  <c:v>0.98</c:v>
                </c:pt>
                <c:pt idx="8">
                  <c:v>2.4E-2</c:v>
                </c:pt>
                <c:pt idx="9">
                  <c:v>0.21</c:v>
                </c:pt>
                <c:pt idx="10">
                  <c:v>0.36399999999999999</c:v>
                </c:pt>
                <c:pt idx="11">
                  <c:v>1.593</c:v>
                </c:pt>
                <c:pt idx="12">
                  <c:v>0.14699999999999999</c:v>
                </c:pt>
                <c:pt idx="13">
                  <c:v>0.29199999999999998</c:v>
                </c:pt>
                <c:pt idx="14">
                  <c:v>0.76400000000000001</c:v>
                </c:pt>
                <c:pt idx="15">
                  <c:v>0</c:v>
                </c:pt>
                <c:pt idx="16">
                  <c:v>0.63600000000000001</c:v>
                </c:pt>
                <c:pt idx="17">
                  <c:v>1.708</c:v>
                </c:pt>
                <c:pt idx="18">
                  <c:v>0.65900000000000003</c:v>
                </c:pt>
                <c:pt idx="19">
                  <c:v>3.226</c:v>
                </c:pt>
                <c:pt idx="20">
                  <c:v>0.61699999999999999</c:v>
                </c:pt>
                <c:pt idx="21">
                  <c:v>0.65700000000000003</c:v>
                </c:pt>
                <c:pt idx="22">
                  <c:v>0.48699999999999999</c:v>
                </c:pt>
                <c:pt idx="23">
                  <c:v>2.762</c:v>
                </c:pt>
                <c:pt idx="24">
                  <c:v>7.2999999999999995E-2</c:v>
                </c:pt>
                <c:pt idx="25">
                  <c:v>0.1</c:v>
                </c:pt>
                <c:pt idx="26">
                  <c:v>7.5869999999999997</c:v>
                </c:pt>
                <c:pt idx="27">
                  <c:v>2.4952000000000001</c:v>
                </c:pt>
                <c:pt idx="28">
                  <c:v>2.2170000000000001</c:v>
                </c:pt>
                <c:pt idx="29">
                  <c:v>2.7570000000000001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88608128"/>
        <c:axId val="88609920"/>
      </c:lineChart>
      <c:catAx>
        <c:axId val="8860467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88606208"/>
        <c:crosses val="autoZero"/>
        <c:auto val="1"/>
        <c:lblAlgn val="ctr"/>
        <c:lblOffset val="100"/>
        <c:tickMarkSkip val="1"/>
        <c:noMultiLvlLbl val="0"/>
      </c:catAx>
      <c:valAx>
        <c:axId val="8860620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8604672"/>
        <c:crosses val="autoZero"/>
        <c:crossBetween val="between"/>
        <c:majorUnit val="0.5"/>
      </c:valAx>
      <c:catAx>
        <c:axId val="88608128"/>
        <c:scaling>
          <c:orientation val="minMax"/>
        </c:scaling>
        <c:delete val="1"/>
        <c:axPos val="b"/>
        <c:numFmt formatCode="General" sourceLinked="1"/>
        <c:majorTickMark val="out"/>
        <c:minorTickMark val="none"/>
        <c:tickLblPos val="nextTo"/>
        <c:crossAx val="88609920"/>
        <c:crosses val="autoZero"/>
        <c:auto val="1"/>
        <c:lblAlgn val="ctr"/>
        <c:lblOffset val="100"/>
        <c:noMultiLvlLbl val="0"/>
      </c:catAx>
      <c:valAx>
        <c:axId val="8860992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8860812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339.29</c:v>
                </c:pt>
                <c:pt idx="1">
                  <c:v>206.38</c:v>
                </c:pt>
                <c:pt idx="2">
                  <c:v>316.74</c:v>
                </c:pt>
                <c:pt idx="3">
                  <c:v>118.45</c:v>
                </c:pt>
                <c:pt idx="4">
                  <c:v>116.82</c:v>
                </c:pt>
                <c:pt idx="5">
                  <c:v>43.77</c:v>
                </c:pt>
                <c:pt idx="6">
                  <c:v>47.84</c:v>
                </c:pt>
                <c:pt idx="7">
                  <c:v>78.180000000000007</c:v>
                </c:pt>
                <c:pt idx="8">
                  <c:v>81.62</c:v>
                </c:pt>
                <c:pt idx="9">
                  <c:v>69.27</c:v>
                </c:pt>
                <c:pt idx="10">
                  <c:v>44.53</c:v>
                </c:pt>
                <c:pt idx="11">
                  <c:v>110.27</c:v>
                </c:pt>
                <c:pt idx="12">
                  <c:v>202.12</c:v>
                </c:pt>
                <c:pt idx="13">
                  <c:v>219.99</c:v>
                </c:pt>
                <c:pt idx="14">
                  <c:v>193.78</c:v>
                </c:pt>
                <c:pt idx="15">
                  <c:v>169.26</c:v>
                </c:pt>
                <c:pt idx="16">
                  <c:v>224.86</c:v>
                </c:pt>
                <c:pt idx="17">
                  <c:v>243.54</c:v>
                </c:pt>
                <c:pt idx="18">
                  <c:v>147.47</c:v>
                </c:pt>
                <c:pt idx="19">
                  <c:v>203.92</c:v>
                </c:pt>
                <c:pt idx="20">
                  <c:v>323.77</c:v>
                </c:pt>
                <c:pt idx="21">
                  <c:v>129.19999999999999</c:v>
                </c:pt>
                <c:pt idx="22">
                  <c:v>282.95999999999998</c:v>
                </c:pt>
                <c:pt idx="23">
                  <c:v>97.82</c:v>
                </c:pt>
                <c:pt idx="24">
                  <c:v>189.49</c:v>
                </c:pt>
                <c:pt idx="25">
                  <c:v>171.2</c:v>
                </c:pt>
                <c:pt idx="26">
                  <c:v>140.04</c:v>
                </c:pt>
                <c:pt idx="27">
                  <c:v>238.48</c:v>
                </c:pt>
                <c:pt idx="28">
                  <c:v>120.54</c:v>
                </c:pt>
                <c:pt idx="29">
                  <c:v>110.2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339.51</c:v>
                </c:pt>
                <c:pt idx="1">
                  <c:v>319.89999999999998</c:v>
                </c:pt>
                <c:pt idx="2">
                  <c:v>207.01</c:v>
                </c:pt>
                <c:pt idx="3">
                  <c:v>119.66</c:v>
                </c:pt>
                <c:pt idx="4">
                  <c:v>118.96</c:v>
                </c:pt>
                <c:pt idx="5">
                  <c:v>0</c:v>
                </c:pt>
                <c:pt idx="6">
                  <c:v>51.5</c:v>
                </c:pt>
                <c:pt idx="7">
                  <c:v>78.36</c:v>
                </c:pt>
                <c:pt idx="8">
                  <c:v>80.760000000000005</c:v>
                </c:pt>
                <c:pt idx="9">
                  <c:v>63.65</c:v>
                </c:pt>
                <c:pt idx="10">
                  <c:v>46.79</c:v>
                </c:pt>
                <c:pt idx="11">
                  <c:v>111.76</c:v>
                </c:pt>
                <c:pt idx="12">
                  <c:v>202.1</c:v>
                </c:pt>
                <c:pt idx="13">
                  <c:v>222.29</c:v>
                </c:pt>
                <c:pt idx="14">
                  <c:v>195.96</c:v>
                </c:pt>
                <c:pt idx="15">
                  <c:v>166</c:v>
                </c:pt>
                <c:pt idx="16">
                  <c:v>228.16</c:v>
                </c:pt>
                <c:pt idx="17">
                  <c:v>248.7</c:v>
                </c:pt>
                <c:pt idx="18">
                  <c:v>144.77000000000001</c:v>
                </c:pt>
                <c:pt idx="19">
                  <c:v>204.86</c:v>
                </c:pt>
                <c:pt idx="20">
                  <c:v>325.25</c:v>
                </c:pt>
                <c:pt idx="21">
                  <c:v>128.81</c:v>
                </c:pt>
                <c:pt idx="22">
                  <c:v>283.06</c:v>
                </c:pt>
                <c:pt idx="23">
                  <c:v>98.83</c:v>
                </c:pt>
                <c:pt idx="24">
                  <c:v>189.38</c:v>
                </c:pt>
                <c:pt idx="25">
                  <c:v>171.32</c:v>
                </c:pt>
                <c:pt idx="26">
                  <c:v>139.75</c:v>
                </c:pt>
                <c:pt idx="27">
                  <c:v>239.14</c:v>
                </c:pt>
                <c:pt idx="28">
                  <c:v>119.74</c:v>
                </c:pt>
                <c:pt idx="29">
                  <c:v>110.57</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88640896"/>
        <c:axId val="88642688"/>
      </c:barChart>
      <c:catAx>
        <c:axId val="8864089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88642688"/>
        <c:crossesAt val="0"/>
        <c:auto val="0"/>
        <c:lblAlgn val="ctr"/>
        <c:lblOffset val="100"/>
        <c:tickLblSkip val="1"/>
        <c:tickMarkSkip val="1"/>
        <c:noMultiLvlLbl val="0"/>
      </c:catAx>
      <c:valAx>
        <c:axId val="8864268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864089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31.143999999999998</c:v>
                </c:pt>
                <c:pt idx="1">
                  <c:v>47.082999999999998</c:v>
                </c:pt>
                <c:pt idx="2">
                  <c:v>36.279000000000003</c:v>
                </c:pt>
                <c:pt idx="3">
                  <c:v>638.20699999999999</c:v>
                </c:pt>
                <c:pt idx="4">
                  <c:v>351.56</c:v>
                </c:pt>
                <c:pt idx="5">
                  <c:v>27.36</c:v>
                </c:pt>
                <c:pt idx="6">
                  <c:v>373.92</c:v>
                </c:pt>
                <c:pt idx="7">
                  <c:v>7.9390000000000001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82912768"/>
        <c:axId val="82914304"/>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31.143999999999998</c:v>
                </c:pt>
                <c:pt idx="1">
                  <c:v>47.082999999999998</c:v>
                </c:pt>
                <c:pt idx="2">
                  <c:v>36.279000000000003</c:v>
                </c:pt>
                <c:pt idx="3">
                  <c:v>638.20699999999999</c:v>
                </c:pt>
                <c:pt idx="4">
                  <c:v>351.56</c:v>
                </c:pt>
                <c:pt idx="5">
                  <c:v>27.36</c:v>
                </c:pt>
                <c:pt idx="6">
                  <c:v>373.92</c:v>
                </c:pt>
                <c:pt idx="7">
                  <c:v>7.9390000000000001</c:v>
                </c:pt>
              </c:numCache>
            </c:numRef>
          </c:cat>
          <c:val>
            <c:numRef>
              <c:f>'RINCI 1'!$F$9:$F$16</c:f>
              <c:numCache>
                <c:formatCode>_(* #,##0.00_);_(* \(#,##0.00\);_(* "-"??_);_(@_)</c:formatCode>
                <c:ptCount val="8"/>
                <c:pt idx="0">
                  <c:v>55.56</c:v>
                </c:pt>
                <c:pt idx="1">
                  <c:v>75.94</c:v>
                </c:pt>
                <c:pt idx="2">
                  <c:v>462.9</c:v>
                </c:pt>
                <c:pt idx="3">
                  <c:v>87.83</c:v>
                </c:pt>
                <c:pt idx="4">
                  <c:v>135.54</c:v>
                </c:pt>
                <c:pt idx="5">
                  <c:v>67.400000000000006</c:v>
                </c:pt>
                <c:pt idx="6">
                  <c:v>175</c:v>
                </c:pt>
                <c:pt idx="7">
                  <c:v>229.19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31.143999999999998</c:v>
                </c:pt>
                <c:pt idx="1">
                  <c:v>47.082999999999998</c:v>
                </c:pt>
                <c:pt idx="2">
                  <c:v>36.279000000000003</c:v>
                </c:pt>
                <c:pt idx="3">
                  <c:v>638.20699999999999</c:v>
                </c:pt>
                <c:pt idx="4">
                  <c:v>351.56</c:v>
                </c:pt>
                <c:pt idx="5">
                  <c:v>27.36</c:v>
                </c:pt>
                <c:pt idx="6">
                  <c:v>373.92</c:v>
                </c:pt>
                <c:pt idx="7">
                  <c:v>7.9390000000000001</c:v>
                </c:pt>
              </c:numCache>
            </c:numRef>
          </c:cat>
          <c:val>
            <c:numRef>
              <c:f>'RINCI 1'!$G$9:$G$16</c:f>
              <c:numCache>
                <c:formatCode>_(* #,##0.00_);_(* \(#,##0.00\);_(* "-"??_);_(@_)</c:formatCode>
                <c:ptCount val="8"/>
                <c:pt idx="0">
                  <c:v>55.77</c:v>
                </c:pt>
                <c:pt idx="1">
                  <c:v>77.2</c:v>
                </c:pt>
                <c:pt idx="2">
                  <c:v>462.42</c:v>
                </c:pt>
                <c:pt idx="3">
                  <c:v>89.08</c:v>
                </c:pt>
                <c:pt idx="4">
                  <c:v>135.72999999999999</c:v>
                </c:pt>
                <c:pt idx="5">
                  <c:v>68.28</c:v>
                </c:pt>
                <c:pt idx="6">
                  <c:v>183.57</c:v>
                </c:pt>
                <c:pt idx="7">
                  <c:v>229.57</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82924672"/>
        <c:axId val="82926592"/>
      </c:lineChart>
      <c:catAx>
        <c:axId val="829127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2914304"/>
        <c:crossesAt val="10"/>
        <c:auto val="0"/>
        <c:lblAlgn val="ctr"/>
        <c:lblOffset val="100"/>
        <c:tickLblSkip val="1"/>
        <c:tickMarkSkip val="1"/>
        <c:noMultiLvlLbl val="0"/>
      </c:catAx>
      <c:valAx>
        <c:axId val="8291430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2912768"/>
        <c:crosses val="autoZero"/>
        <c:crossBetween val="between"/>
        <c:majorUnit val="100"/>
      </c:valAx>
      <c:catAx>
        <c:axId val="8292467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82926592"/>
        <c:crosses val="autoZero"/>
        <c:auto val="0"/>
        <c:lblAlgn val="ctr"/>
        <c:lblOffset val="100"/>
        <c:noMultiLvlLbl val="0"/>
      </c:catAx>
      <c:valAx>
        <c:axId val="8292659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292467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72826240"/>
        <c:axId val="72828032"/>
      </c:lineChart>
      <c:catAx>
        <c:axId val="7282624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2828032"/>
        <c:crosses val="autoZero"/>
        <c:auto val="0"/>
        <c:lblAlgn val="ctr"/>
        <c:lblOffset val="100"/>
        <c:tickLblSkip val="1"/>
        <c:tickMarkSkip val="1"/>
        <c:noMultiLvlLbl val="0"/>
      </c:catAx>
      <c:valAx>
        <c:axId val="7282803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7282624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2893952"/>
        <c:axId val="72895488"/>
      </c:lineChart>
      <c:catAx>
        <c:axId val="72893952"/>
        <c:scaling>
          <c:orientation val="minMax"/>
        </c:scaling>
        <c:delete val="0"/>
        <c:axPos val="b"/>
        <c:numFmt formatCode="General" sourceLinked="0"/>
        <c:majorTickMark val="none"/>
        <c:minorTickMark val="none"/>
        <c:tickLblPos val="nextTo"/>
        <c:txPr>
          <a:bodyPr/>
          <a:lstStyle/>
          <a:p>
            <a:pPr>
              <a:defRPr lang="en-GB"/>
            </a:pPr>
            <a:endParaRPr lang="en-US"/>
          </a:p>
        </c:txPr>
        <c:crossAx val="72895488"/>
        <c:crosses val="autoZero"/>
        <c:auto val="1"/>
        <c:lblAlgn val="ctr"/>
        <c:lblOffset val="100"/>
        <c:noMultiLvlLbl val="0"/>
      </c:catAx>
      <c:valAx>
        <c:axId val="7289548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289395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73084928"/>
        <c:axId val="73086464"/>
      </c:lineChart>
      <c:catAx>
        <c:axId val="7308492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3086464"/>
        <c:crosses val="autoZero"/>
        <c:auto val="0"/>
        <c:lblAlgn val="ctr"/>
        <c:lblOffset val="100"/>
        <c:tickLblSkip val="1"/>
        <c:tickMarkSkip val="1"/>
        <c:noMultiLvlLbl val="0"/>
      </c:catAx>
      <c:valAx>
        <c:axId val="7308646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73084928"/>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3520640"/>
        <c:axId val="73522176"/>
      </c:lineChart>
      <c:catAx>
        <c:axId val="735206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3522176"/>
        <c:crossesAt val="0"/>
        <c:auto val="0"/>
        <c:lblAlgn val="ctr"/>
        <c:lblOffset val="100"/>
        <c:tickMarkSkip val="1"/>
        <c:noMultiLvlLbl val="0"/>
      </c:catAx>
      <c:valAx>
        <c:axId val="7352217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352064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3575040"/>
        <c:axId val="73576832"/>
      </c:lineChart>
      <c:catAx>
        <c:axId val="7357504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3576832"/>
        <c:crosses val="autoZero"/>
        <c:auto val="0"/>
        <c:lblAlgn val="ctr"/>
        <c:lblOffset val="100"/>
        <c:tickLblSkip val="1"/>
        <c:tickMarkSkip val="1"/>
        <c:noMultiLvlLbl val="0"/>
      </c:catAx>
      <c:valAx>
        <c:axId val="7357683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357504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74046080"/>
        <c:axId val="75104640"/>
      </c:lineChart>
      <c:catAx>
        <c:axId val="7404608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5104640"/>
        <c:crosses val="autoZero"/>
        <c:auto val="0"/>
        <c:lblAlgn val="ctr"/>
        <c:lblOffset val="100"/>
        <c:tickLblSkip val="1"/>
        <c:tickMarkSkip val="1"/>
        <c:noMultiLvlLbl val="0"/>
      </c:catAx>
      <c:valAx>
        <c:axId val="7510464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404608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76429568"/>
        <c:axId val="76435456"/>
      </c:lineChart>
      <c:catAx>
        <c:axId val="76429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6435456"/>
        <c:crossesAt val="0"/>
        <c:auto val="0"/>
        <c:lblAlgn val="ctr"/>
        <c:lblOffset val="100"/>
        <c:tickLblSkip val="1"/>
        <c:tickMarkSkip val="1"/>
        <c:noMultiLvlLbl val="0"/>
      </c:catAx>
      <c:valAx>
        <c:axId val="7643545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642956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76537856"/>
        <c:axId val="76539392"/>
      </c:lineChart>
      <c:catAx>
        <c:axId val="765378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6539392"/>
        <c:crossesAt val="0"/>
        <c:auto val="0"/>
        <c:lblAlgn val="ctr"/>
        <c:lblOffset val="100"/>
        <c:tickMarkSkip val="1"/>
        <c:noMultiLvlLbl val="0"/>
      </c:catAx>
      <c:valAx>
        <c:axId val="7653939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653785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0" zoomScale="80" zoomScaleNormal="90" zoomScaleSheetLayoutView="80" workbookViewId="0">
      <selection activeCell="N27" sqref="N27"/>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27" t="s">
        <v>282</v>
      </c>
      <c r="C2" s="827"/>
      <c r="D2" s="827"/>
      <c r="E2" s="827"/>
      <c r="F2" s="827"/>
      <c r="G2" s="827"/>
      <c r="H2" s="827"/>
      <c r="I2" s="827"/>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x14ac:dyDescent="0.3">
      <c r="B7" s="456" t="s">
        <v>4</v>
      </c>
      <c r="C7" s="494">
        <v>1484.335</v>
      </c>
      <c r="D7" s="494">
        <v>1612.5889999999999</v>
      </c>
      <c r="E7" s="499">
        <v>1187.53</v>
      </c>
      <c r="F7" s="501">
        <v>1573.59</v>
      </c>
      <c r="G7" s="501">
        <v>1635.05</v>
      </c>
      <c r="H7" s="502">
        <v>1280.54</v>
      </c>
      <c r="I7" s="823">
        <v>1248.96</v>
      </c>
      <c r="J7" s="728">
        <v>1609.71</v>
      </c>
      <c r="K7" s="727">
        <v>1521.12</v>
      </c>
      <c r="L7" s="626"/>
      <c r="M7" s="219"/>
      <c r="N7" s="724">
        <v>1561.57</v>
      </c>
      <c r="O7" s="219"/>
      <c r="P7" s="219"/>
      <c r="Q7" s="219"/>
    </row>
    <row r="8" spans="2:17" ht="21" customHeight="1" thickBot="1" x14ac:dyDescent="0.3">
      <c r="B8" s="456" t="s">
        <v>5</v>
      </c>
      <c r="C8" s="495">
        <v>1562.1959999999999</v>
      </c>
      <c r="D8" s="494">
        <v>1742.549</v>
      </c>
      <c r="E8" s="499">
        <v>1298.76</v>
      </c>
      <c r="F8" s="501">
        <v>1646.07</v>
      </c>
      <c r="G8" s="501">
        <v>1530.75</v>
      </c>
      <c r="H8" s="502">
        <v>1321.99</v>
      </c>
      <c r="I8" s="823">
        <v>1325.65</v>
      </c>
      <c r="J8" s="728">
        <v>1551.92</v>
      </c>
      <c r="K8" s="727">
        <v>1500.57</v>
      </c>
      <c r="L8" s="626"/>
      <c r="M8" s="219"/>
      <c r="N8" s="219">
        <v>1431</v>
      </c>
      <c r="O8" s="220"/>
      <c r="P8" s="219"/>
      <c r="Q8" s="219"/>
    </row>
    <row r="9" spans="2:17" ht="21" customHeight="1" thickBot="1" x14ac:dyDescent="0.3">
      <c r="B9" s="456" t="s">
        <v>6</v>
      </c>
      <c r="C9" s="494">
        <v>1452.779</v>
      </c>
      <c r="D9" s="494">
        <v>1583.836</v>
      </c>
      <c r="E9" s="499">
        <v>1273.26</v>
      </c>
      <c r="F9" s="501">
        <v>1483.57</v>
      </c>
      <c r="G9" s="501">
        <v>1234.3800000000001</v>
      </c>
      <c r="H9" s="502">
        <v>1136.71</v>
      </c>
      <c r="I9" s="823">
        <v>1372.39</v>
      </c>
      <c r="J9" s="728">
        <v>1350.16</v>
      </c>
      <c r="K9" s="727">
        <v>1585.78</v>
      </c>
      <c r="L9" s="626" t="s">
        <v>254</v>
      </c>
      <c r="M9" s="219"/>
      <c r="N9" s="216">
        <v>1521.12</v>
      </c>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23">
        <v>1211.83</v>
      </c>
      <c r="J10" s="728">
        <v>1268.01</v>
      </c>
      <c r="K10" s="727"/>
      <c r="L10" s="626"/>
      <c r="M10" s="219"/>
      <c r="N10" s="216">
        <v>1641.32</v>
      </c>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v>1608.61</v>
      </c>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28">
        <v>1026.48</v>
      </c>
      <c r="K12" s="727"/>
      <c r="L12" s="626"/>
      <c r="M12" s="219"/>
      <c r="N12" s="219">
        <v>1633.19</v>
      </c>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28">
        <v>899.87</v>
      </c>
      <c r="K13" s="727"/>
      <c r="L13" s="626"/>
      <c r="M13" s="219"/>
      <c r="N13" s="219">
        <v>1500.57</v>
      </c>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25"/>
      <c r="L14" s="626"/>
      <c r="M14" s="570"/>
      <c r="N14" s="219">
        <v>1592.64</v>
      </c>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25"/>
      <c r="L15" s="626"/>
      <c r="M15" s="219"/>
      <c r="N15" s="821">
        <v>1585.78</v>
      </c>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8" spans="8:15" x14ac:dyDescent="0.25">
      <c r="H18" s="216" t="s">
        <v>341</v>
      </c>
    </row>
    <row r="22" spans="8:15" x14ac:dyDescent="0.25">
      <c r="O22" s="216" t="s">
        <v>299</v>
      </c>
    </row>
    <row r="47" spans="2:12" x14ac:dyDescent="0.25">
      <c r="B47" s="222"/>
      <c r="L47" s="222"/>
    </row>
    <row r="49" spans="2:12" x14ac:dyDescent="0.25">
      <c r="B49" s="222"/>
      <c r="L49" s="222"/>
    </row>
    <row r="50" spans="2:12" x14ac:dyDescent="0.25">
      <c r="C50" s="222"/>
    </row>
    <row r="52" spans="2:12" x14ac:dyDescent="0.25">
      <c r="F52" s="222" t="s">
        <v>334</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72" t="s">
        <v>289</v>
      </c>
      <c r="C2" s="872"/>
      <c r="D2" s="872"/>
      <c r="E2" s="872"/>
      <c r="F2" s="872"/>
      <c r="G2" s="872"/>
      <c r="H2" s="872"/>
      <c r="I2" s="872"/>
      <c r="J2" s="872"/>
      <c r="K2" s="872"/>
    </row>
    <row r="3" spans="2:12" ht="13.5" thickBot="1" x14ac:dyDescent="0.25"/>
    <row r="4" spans="2:12" ht="21" customHeight="1" x14ac:dyDescent="0.3">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74" t="s">
        <v>285</v>
      </c>
      <c r="C3" s="874"/>
      <c r="D3" s="874"/>
      <c r="E3" s="874"/>
      <c r="F3" s="874"/>
      <c r="G3" s="874"/>
      <c r="H3" s="874"/>
      <c r="I3" s="874"/>
      <c r="J3" s="874"/>
      <c r="K3" s="874"/>
    </row>
    <row r="4" spans="2:12" ht="13.5" thickBot="1" x14ac:dyDescent="0.25"/>
    <row r="5" spans="2:12" ht="24.95" customHeight="1" x14ac:dyDescent="0.2">
      <c r="B5" s="72" t="s">
        <v>1</v>
      </c>
      <c r="C5" s="73" t="s">
        <v>128</v>
      </c>
      <c r="D5" s="73" t="s">
        <v>130</v>
      </c>
      <c r="E5" s="73" t="s">
        <v>150</v>
      </c>
      <c r="F5" s="81">
        <v>2015</v>
      </c>
      <c r="G5" s="81">
        <v>2016</v>
      </c>
      <c r="H5" s="515" t="s">
        <v>267</v>
      </c>
      <c r="I5" s="515" t="s">
        <v>268</v>
      </c>
      <c r="J5" s="515" t="s">
        <v>269</v>
      </c>
      <c r="K5" s="516" t="s">
        <v>284</v>
      </c>
      <c r="L5" s="516" t="s">
        <v>298</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75" t="s">
        <v>16</v>
      </c>
      <c r="B3" s="875"/>
      <c r="C3" s="875"/>
      <c r="D3" s="875"/>
      <c r="E3" s="875"/>
      <c r="F3" s="875"/>
      <c r="G3" s="875"/>
      <c r="H3" s="875"/>
      <c r="I3" s="875"/>
    </row>
    <row r="4" spans="1:14" ht="21" x14ac:dyDescent="0.2">
      <c r="A4" s="875" t="s">
        <v>17</v>
      </c>
      <c r="B4" s="875"/>
      <c r="C4" s="875"/>
      <c r="D4" s="875"/>
      <c r="E4" s="875"/>
      <c r="F4" s="875"/>
      <c r="G4" s="875"/>
      <c r="H4" s="875"/>
      <c r="I4" s="875"/>
    </row>
    <row r="5" spans="1:14" ht="21" x14ac:dyDescent="0.35">
      <c r="A5" s="876" t="str">
        <f>+UTAMA!B4</f>
        <v xml:space="preserve">MINGGU KE II MEI ( 10 MEI S/D 16 MEI 2022 ) dalam Juta m3  </v>
      </c>
      <c r="B5" s="876"/>
      <c r="C5" s="876"/>
      <c r="D5" s="876"/>
      <c r="E5" s="876"/>
      <c r="F5" s="876"/>
      <c r="G5" s="876"/>
      <c r="H5" s="876"/>
      <c r="I5" s="876"/>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339.29</v>
      </c>
      <c r="F11" s="90">
        <f>+UTAMA!H12</f>
        <v>7.593</v>
      </c>
      <c r="G11" s="87">
        <f>+UTAMA!I12</f>
        <v>339.51</v>
      </c>
      <c r="H11" s="90">
        <f>+UTAMA!J12</f>
        <v>7.77</v>
      </c>
      <c r="I11" s="91">
        <v>35162</v>
      </c>
      <c r="K11" s="128"/>
      <c r="L11" s="128"/>
      <c r="M11" s="128"/>
      <c r="N11" s="92"/>
    </row>
    <row r="12" spans="1:14" ht="15.75" x14ac:dyDescent="0.25">
      <c r="A12" s="129">
        <f>+A11+1</f>
        <v>2</v>
      </c>
      <c r="B12" s="130" t="s">
        <v>29</v>
      </c>
      <c r="C12" s="93">
        <f>+UTAMA!E13</f>
        <v>77.5</v>
      </c>
      <c r="D12" s="94">
        <f>+UTAMA!F13</f>
        <v>45.13</v>
      </c>
      <c r="E12" s="95">
        <f>+UTAMA!G13</f>
        <v>75.94</v>
      </c>
      <c r="F12" s="94">
        <f>+UTAMA!H13</f>
        <v>39.430999999999997</v>
      </c>
      <c r="G12" s="93">
        <f>+UTAMA!I13</f>
        <v>77.2</v>
      </c>
      <c r="H12" s="94">
        <f>+UTAMA!J13</f>
        <v>47.082999999999998</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55.56</v>
      </c>
      <c r="F13" s="94">
        <f>+UTAMA!H11</f>
        <v>29.927</v>
      </c>
      <c r="G13" s="93">
        <f>+UTAMA!I11</f>
        <v>55.77</v>
      </c>
      <c r="H13" s="94">
        <f>+UTAMA!J11</f>
        <v>31.143999999999998</v>
      </c>
      <c r="I13" s="96">
        <v>17481</v>
      </c>
      <c r="K13" s="128"/>
      <c r="L13" s="128"/>
      <c r="M13" s="128"/>
      <c r="N13" s="92"/>
    </row>
    <row r="14" spans="1:14" ht="15.75" x14ac:dyDescent="0.25">
      <c r="A14" s="129">
        <f t="shared" si="0"/>
        <v>4</v>
      </c>
      <c r="B14" s="130" t="s">
        <v>31</v>
      </c>
      <c r="C14" s="93">
        <f>+UTAMA!E14</f>
        <v>463.3</v>
      </c>
      <c r="D14" s="94">
        <f>+UTAMA!F14</f>
        <v>49.9</v>
      </c>
      <c r="E14" s="97">
        <f>+UTAMA!H14</f>
        <v>45.993000000000002</v>
      </c>
      <c r="F14" s="94">
        <f>+UTAMA!H14</f>
        <v>45.993000000000002</v>
      </c>
      <c r="G14" s="93">
        <f>+UTAMA!I14</f>
        <v>462.42</v>
      </c>
      <c r="H14" s="94">
        <f>+UTAMA!J14</f>
        <v>36.279000000000003</v>
      </c>
      <c r="I14" s="96">
        <v>19972</v>
      </c>
      <c r="K14" s="128"/>
      <c r="L14" s="128"/>
      <c r="M14" s="128"/>
      <c r="N14" s="92"/>
    </row>
    <row r="15" spans="1:14" ht="15.75" x14ac:dyDescent="0.25">
      <c r="A15" s="129">
        <f t="shared" si="0"/>
        <v>5</v>
      </c>
      <c r="B15" s="130" t="s">
        <v>32</v>
      </c>
      <c r="C15" s="93">
        <f>+UTAMA!E15</f>
        <v>207</v>
      </c>
      <c r="D15" s="94">
        <f>+UTAMA!F15</f>
        <v>9.5030000000000001</v>
      </c>
      <c r="E15" s="97">
        <f>+UTAMA!H15</f>
        <v>8.7639999999999993</v>
      </c>
      <c r="F15" s="94">
        <f>+UTAMA!H15</f>
        <v>8.7639999999999993</v>
      </c>
      <c r="G15" s="93">
        <f>+UTAMA!I15</f>
        <v>319.89999999999998</v>
      </c>
      <c r="H15" s="94">
        <f>+UTAMA!J15</f>
        <v>5.1100000000000003</v>
      </c>
      <c r="I15" s="96">
        <v>4959</v>
      </c>
      <c r="K15" s="128"/>
      <c r="L15" s="128"/>
      <c r="M15" s="128"/>
      <c r="N15" s="92"/>
    </row>
    <row r="16" spans="1:14" ht="15.75" x14ac:dyDescent="0.25">
      <c r="A16" s="129">
        <f t="shared" si="0"/>
        <v>6</v>
      </c>
      <c r="B16" s="130" t="s">
        <v>33</v>
      </c>
      <c r="C16" s="93">
        <f>+UTAMA!E16</f>
        <v>320</v>
      </c>
      <c r="D16" s="94">
        <f>+UTAMA!F16</f>
        <v>5.1509999999999998</v>
      </c>
      <c r="E16" s="97">
        <f>+UTAMA!H16</f>
        <v>4.5</v>
      </c>
      <c r="F16" s="94">
        <f>+UTAMA!H16</f>
        <v>4.5</v>
      </c>
      <c r="G16" s="93">
        <f>+UTAMA!I16</f>
        <v>207.01</v>
      </c>
      <c r="H16" s="94">
        <f>+UTAMA!J16</f>
        <v>9.5169999999999995</v>
      </c>
      <c r="I16" s="96">
        <v>6052</v>
      </c>
      <c r="K16" s="128"/>
      <c r="L16" s="128"/>
      <c r="M16" s="128"/>
      <c r="N16" s="92"/>
    </row>
    <row r="17" spans="1:14" ht="15.75" x14ac:dyDescent="0.25">
      <c r="A17" s="129">
        <f t="shared" si="0"/>
        <v>7</v>
      </c>
      <c r="B17" s="130" t="s">
        <v>34</v>
      </c>
      <c r="C17" s="93">
        <f>+UTAMA!E17</f>
        <v>90</v>
      </c>
      <c r="D17" s="94">
        <f>+UTAMA!F17</f>
        <v>689.09100000000001</v>
      </c>
      <c r="E17" s="97">
        <f>+UTAMA!G17</f>
        <v>87.83</v>
      </c>
      <c r="F17" s="94">
        <f>+UTAMA!H17</f>
        <v>582.31799999999998</v>
      </c>
      <c r="G17" s="93">
        <f>+UTAMA!I17</f>
        <v>89.08</v>
      </c>
      <c r="H17" s="94">
        <f>+UTAMA!J17</f>
        <v>638.20699999999999</v>
      </c>
      <c r="I17" s="98">
        <v>59645</v>
      </c>
      <c r="K17" s="128"/>
      <c r="L17" s="128"/>
      <c r="M17" s="128"/>
      <c r="N17" s="99"/>
    </row>
    <row r="18" spans="1:14" ht="15.75" x14ac:dyDescent="0.25">
      <c r="A18" s="129">
        <f t="shared" si="0"/>
        <v>8</v>
      </c>
      <c r="B18" s="130" t="s">
        <v>35</v>
      </c>
      <c r="C18" s="93">
        <f>+UTAMA!E18</f>
        <v>120.5</v>
      </c>
      <c r="D18" s="94">
        <f>+UTAMA!F18</f>
        <v>2.0920000000000001</v>
      </c>
      <c r="E18" s="97">
        <f>+UTAMA!G18</f>
        <v>118.45</v>
      </c>
      <c r="F18" s="94">
        <f>+UTAMA!H18</f>
        <v>1.236</v>
      </c>
      <c r="G18" s="93">
        <f>+UTAMA!I18</f>
        <v>119.66</v>
      </c>
      <c r="H18" s="94">
        <f>+UTAMA!J18</f>
        <v>1.4339999999999999</v>
      </c>
      <c r="I18" s="100">
        <v>923</v>
      </c>
      <c r="K18" s="128"/>
      <c r="L18" s="128"/>
      <c r="M18" s="131"/>
      <c r="N18" s="99"/>
    </row>
    <row r="19" spans="1:14" ht="15.75" x14ac:dyDescent="0.25">
      <c r="A19" s="129">
        <f t="shared" si="0"/>
        <v>9</v>
      </c>
      <c r="B19" s="130" t="s">
        <v>36</v>
      </c>
      <c r="C19" s="93">
        <f>+UTAMA!E19</f>
        <v>120.8</v>
      </c>
      <c r="D19" s="94">
        <f>+UTAMA!F19</f>
        <v>2.3530000000000002</v>
      </c>
      <c r="E19" s="97">
        <f>+UTAMA!G19</f>
        <v>116.82</v>
      </c>
      <c r="F19" s="94">
        <f>+UTAMA!H19</f>
        <v>1.2989999999999999</v>
      </c>
      <c r="G19" s="93">
        <f>+UTAMA!I19</f>
        <v>118.96</v>
      </c>
      <c r="H19" s="94">
        <f>+UTAMA!J19</f>
        <v>1.004</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2.4849999999999999</v>
      </c>
      <c r="G20" s="93">
        <f>+UTAMA!I20</f>
        <v>43.91</v>
      </c>
      <c r="H20" s="94">
        <f>+UTAMA!J20</f>
        <v>2.2229999999999999</v>
      </c>
      <c r="I20" s="102">
        <v>440</v>
      </c>
      <c r="K20" s="128"/>
      <c r="L20" s="128"/>
      <c r="M20" s="131"/>
      <c r="N20" s="99"/>
    </row>
    <row r="21" spans="1:14" ht="15.75" x14ac:dyDescent="0.25">
      <c r="A21" s="129">
        <f t="shared" si="0"/>
        <v>11</v>
      </c>
      <c r="B21" s="130" t="s">
        <v>39</v>
      </c>
      <c r="C21" s="93">
        <f>+UTAMA!E21</f>
        <v>51.5</v>
      </c>
      <c r="D21" s="94">
        <f>+UTAMA!F21</f>
        <v>2.4159999999999999</v>
      </c>
      <c r="E21" s="97">
        <f>+UTAMA!G21</f>
        <v>47.84</v>
      </c>
      <c r="F21" s="94">
        <f>+UTAMA!H21</f>
        <v>1.1819999999999999</v>
      </c>
      <c r="G21" s="93">
        <f>+UTAMA!I21</f>
        <v>51.5</v>
      </c>
      <c r="H21" s="94">
        <f>+UTAMA!J21</f>
        <v>2.5760000000000001</v>
      </c>
      <c r="I21" s="102">
        <v>775</v>
      </c>
      <c r="K21" s="128"/>
      <c r="L21" s="128"/>
      <c r="M21" s="131"/>
      <c r="N21" s="99"/>
    </row>
    <row r="22" spans="1:14" ht="15.75" x14ac:dyDescent="0.25">
      <c r="A22" s="129">
        <f t="shared" si="0"/>
        <v>12</v>
      </c>
      <c r="B22" s="130" t="s">
        <v>40</v>
      </c>
      <c r="C22" s="93">
        <f>+UTAMA!E22</f>
        <v>81</v>
      </c>
      <c r="D22" s="94">
        <f>+UTAMA!F22</f>
        <v>1.093</v>
      </c>
      <c r="E22" s="97">
        <f>+UTAMA!G22</f>
        <v>78.180000000000007</v>
      </c>
      <c r="F22" s="94">
        <f>+UTAMA!H22</f>
        <v>0.64</v>
      </c>
      <c r="G22" s="93">
        <f>+UTAMA!I22</f>
        <v>78.36</v>
      </c>
      <c r="H22" s="94">
        <f>+UTAMA!J22</f>
        <v>0.98</v>
      </c>
      <c r="I22" s="98">
        <v>750</v>
      </c>
      <c r="K22" s="128"/>
      <c r="L22" s="128"/>
      <c r="M22" s="131"/>
      <c r="N22" s="99"/>
    </row>
    <row r="23" spans="1:14" ht="15.75" x14ac:dyDescent="0.25">
      <c r="A23" s="129">
        <f t="shared" si="0"/>
        <v>13</v>
      </c>
      <c r="B23" s="130" t="s">
        <v>41</v>
      </c>
      <c r="C23" s="93">
        <f>+UTAMA!E23</f>
        <v>82.8</v>
      </c>
      <c r="D23" s="94">
        <f>+UTAMA!F23</f>
        <v>0.42899999999999999</v>
      </c>
      <c r="E23" s="101">
        <f>+UTAMA!G23</f>
        <v>81.62</v>
      </c>
      <c r="F23" s="94">
        <f>+UTAMA!H23</f>
        <v>0.25800000000000001</v>
      </c>
      <c r="G23" s="93">
        <f>+UTAMA!I23</f>
        <v>80.760000000000005</v>
      </c>
      <c r="H23" s="94">
        <f>+UTAMA!J23</f>
        <v>2.4E-2</v>
      </c>
      <c r="I23" s="98">
        <v>482</v>
      </c>
      <c r="K23" s="128"/>
      <c r="L23" s="128"/>
      <c r="M23" s="128"/>
      <c r="N23" s="99"/>
    </row>
    <row r="24" spans="1:14" ht="15.75" x14ac:dyDescent="0.25">
      <c r="A24" s="129">
        <f t="shared" si="0"/>
        <v>14</v>
      </c>
      <c r="B24" s="130" t="s">
        <v>42</v>
      </c>
      <c r="C24" s="93">
        <f>+UTAMA!E24</f>
        <v>69.95</v>
      </c>
      <c r="D24" s="94">
        <f>+UTAMA!F24</f>
        <v>0.25</v>
      </c>
      <c r="E24" s="101">
        <f>+UTAMA!G24</f>
        <v>69.27</v>
      </c>
      <c r="F24" s="94">
        <f>+UTAMA!H24</f>
        <v>0.154</v>
      </c>
      <c r="G24" s="93">
        <f>+UTAMA!I24</f>
        <v>63.65</v>
      </c>
      <c r="H24" s="94">
        <f>+UTAMA!J24</f>
        <v>0.21</v>
      </c>
      <c r="I24" s="98">
        <v>366</v>
      </c>
      <c r="K24" s="128"/>
      <c r="L24" s="128"/>
      <c r="M24" s="128"/>
      <c r="N24" s="103"/>
    </row>
    <row r="25" spans="1:14" ht="15.75" x14ac:dyDescent="0.25">
      <c r="A25" s="129">
        <f t="shared" si="0"/>
        <v>15</v>
      </c>
      <c r="B25" s="130" t="s">
        <v>43</v>
      </c>
      <c r="C25" s="93">
        <f>+UTAMA!E25</f>
        <v>48.2</v>
      </c>
      <c r="D25" s="94">
        <f>+UTAMA!F25</f>
        <v>0.38500000000000001</v>
      </c>
      <c r="E25" s="97">
        <f>+UTAMA!G25</f>
        <v>44.53</v>
      </c>
      <c r="F25" s="94">
        <f>+UTAMA!H25</f>
        <v>0.18</v>
      </c>
      <c r="G25" s="93">
        <f>+UTAMA!I25</f>
        <v>46.79</v>
      </c>
      <c r="H25" s="94">
        <f>+UTAMA!J25</f>
        <v>0.36399999999999999</v>
      </c>
      <c r="I25" s="102">
        <v>260</v>
      </c>
      <c r="K25" s="128"/>
      <c r="L25" s="128"/>
      <c r="M25" s="128"/>
      <c r="N25" s="99"/>
    </row>
    <row r="26" spans="1:14" ht="15.75" x14ac:dyDescent="0.25">
      <c r="A26" s="129">
        <f t="shared" si="0"/>
        <v>16</v>
      </c>
      <c r="B26" s="130" t="s">
        <v>44</v>
      </c>
      <c r="C26" s="93">
        <f>+UTAMA!E26</f>
        <v>136</v>
      </c>
      <c r="D26" s="94">
        <f>+UTAMA!F26</f>
        <v>398.69</v>
      </c>
      <c r="E26" s="97">
        <f>+UTAMA!G26</f>
        <v>135.54</v>
      </c>
      <c r="F26" s="94">
        <f>+UTAMA!H26</f>
        <v>341.29899999999998</v>
      </c>
      <c r="G26" s="93">
        <f>+UTAMA!I26</f>
        <v>135.72999999999999</v>
      </c>
      <c r="H26" s="94">
        <f>+UTAMA!J26</f>
        <v>351.56</v>
      </c>
      <c r="I26" s="98">
        <v>28109</v>
      </c>
      <c r="K26" s="128"/>
      <c r="L26" s="128"/>
      <c r="M26" s="128"/>
      <c r="N26" s="104"/>
    </row>
    <row r="27" spans="1:14" ht="15.75" x14ac:dyDescent="0.25">
      <c r="A27" s="129">
        <f t="shared" si="0"/>
        <v>17</v>
      </c>
      <c r="B27" s="130" t="s">
        <v>45</v>
      </c>
      <c r="C27" s="93">
        <f>+UTAMA!E27</f>
        <v>113.5</v>
      </c>
      <c r="D27" s="94">
        <f>+UTAMA!F27</f>
        <v>2.3410000000000002</v>
      </c>
      <c r="E27" s="97">
        <f>+UTAMA!G27</f>
        <v>110.27</v>
      </c>
      <c r="F27" s="94">
        <f>+UTAMA!H27</f>
        <v>1.052</v>
      </c>
      <c r="G27" s="93">
        <f>+UTAMA!I27</f>
        <v>111.76</v>
      </c>
      <c r="H27" s="94">
        <f>+UTAMA!J27</f>
        <v>1.593</v>
      </c>
      <c r="I27" s="98">
        <v>874</v>
      </c>
      <c r="K27" s="128"/>
      <c r="L27" s="128"/>
      <c r="M27" s="128"/>
      <c r="N27" s="104"/>
    </row>
    <row r="28" spans="1:14" ht="15.75" x14ac:dyDescent="0.25">
      <c r="A28" s="129">
        <f t="shared" si="0"/>
        <v>18</v>
      </c>
      <c r="B28" s="130" t="s">
        <v>46</v>
      </c>
      <c r="C28" s="93">
        <f>+UTAMA!E28</f>
        <v>225.4</v>
      </c>
      <c r="D28" s="94">
        <f>+UTAMA!F28</f>
        <v>0.32300000000000001</v>
      </c>
      <c r="E28" s="97">
        <f>+UTAMA!G28</f>
        <v>202.12</v>
      </c>
      <c r="F28" s="94">
        <f>+UTAMA!H28</f>
        <v>0.14799999999999999</v>
      </c>
      <c r="G28" s="93">
        <f>+UTAMA!I28</f>
        <v>202.1</v>
      </c>
      <c r="H28" s="94">
        <f>+UTAMA!J28</f>
        <v>0.14699999999999999</v>
      </c>
      <c r="I28" s="102">
        <v>392</v>
      </c>
      <c r="K28" s="128"/>
      <c r="L28" s="128"/>
      <c r="M28" s="128"/>
      <c r="N28" s="99"/>
    </row>
    <row r="29" spans="1:14" ht="15.75" x14ac:dyDescent="0.25">
      <c r="A29" s="129">
        <f t="shared" si="0"/>
        <v>19</v>
      </c>
      <c r="B29" s="130" t="s">
        <v>47</v>
      </c>
      <c r="C29" s="93">
        <f>+UTAMA!E29</f>
        <v>224</v>
      </c>
      <c r="D29" s="94">
        <f>+UTAMA!F29</f>
        <v>0.42899999999999999</v>
      </c>
      <c r="E29" s="97">
        <f>+UTAMA!G29</f>
        <v>219.99</v>
      </c>
      <c r="F29" s="94">
        <f>+UTAMA!H29</f>
        <v>0.151</v>
      </c>
      <c r="G29" s="93">
        <f>+UTAMA!I29</f>
        <v>222.29</v>
      </c>
      <c r="H29" s="94">
        <f>+UTAMA!J29</f>
        <v>0.29199999999999998</v>
      </c>
      <c r="I29" s="102">
        <v>500</v>
      </c>
      <c r="K29" s="128"/>
      <c r="L29" s="128"/>
      <c r="M29" s="128"/>
      <c r="N29" s="99"/>
    </row>
    <row r="30" spans="1:14" ht="15.75" x14ac:dyDescent="0.25">
      <c r="A30" s="129">
        <f t="shared" si="0"/>
        <v>20</v>
      </c>
      <c r="B30" s="130" t="s">
        <v>48</v>
      </c>
      <c r="C30" s="93">
        <f>+UTAMA!E30</f>
        <v>196</v>
      </c>
      <c r="D30" s="94">
        <f>+UTAMA!F30</f>
        <v>0.77100000000000002</v>
      </c>
      <c r="E30" s="97">
        <f>+UTAMA!G30</f>
        <v>193.78</v>
      </c>
      <c r="F30" s="94">
        <f>+UTAMA!H30</f>
        <v>0.38300000000000001</v>
      </c>
      <c r="G30" s="93">
        <f>+UTAMA!I30</f>
        <v>195.96</v>
      </c>
      <c r="H30" s="94">
        <f>+UTAMA!J30</f>
        <v>0.76400000000000001</v>
      </c>
      <c r="I30" s="102">
        <v>700</v>
      </c>
      <c r="K30" s="128"/>
      <c r="L30" s="128"/>
      <c r="M30" s="128"/>
      <c r="N30" s="99"/>
    </row>
    <row r="31" spans="1:14" ht="15.75" x14ac:dyDescent="0.25">
      <c r="A31" s="129">
        <f t="shared" si="0"/>
        <v>21</v>
      </c>
      <c r="B31" s="130" t="s">
        <v>49</v>
      </c>
      <c r="C31" s="93">
        <f>+UTAMA!E31</f>
        <v>174</v>
      </c>
      <c r="D31" s="94">
        <f>+UTAMA!F31</f>
        <v>0.22600000000000001</v>
      </c>
      <c r="E31" s="101">
        <f>+UTAMA!G31</f>
        <v>169.26</v>
      </c>
      <c r="F31" s="94">
        <f>+UTAMA!H31</f>
        <v>8.7999999999999995E-2</v>
      </c>
      <c r="G31" s="93">
        <f>+UTAMA!I31</f>
        <v>166</v>
      </c>
      <c r="H31" s="94">
        <f>+UTAMA!J31</f>
        <v>0</v>
      </c>
      <c r="I31" s="102">
        <v>87</v>
      </c>
      <c r="K31" s="128"/>
      <c r="L31" s="128"/>
      <c r="M31" s="128"/>
      <c r="N31" s="104"/>
    </row>
    <row r="32" spans="1:14" ht="15.75" x14ac:dyDescent="0.25">
      <c r="A32" s="129">
        <f t="shared" si="0"/>
        <v>22</v>
      </c>
      <c r="B32" s="130" t="s">
        <v>50</v>
      </c>
      <c r="C32" s="93">
        <f>+UTAMA!E32</f>
        <v>229.1</v>
      </c>
      <c r="D32" s="94">
        <f>+UTAMA!F32</f>
        <v>0.71399999999999997</v>
      </c>
      <c r="E32" s="97">
        <f>+UTAMA!G32</f>
        <v>224.86</v>
      </c>
      <c r="F32" s="94">
        <f>+UTAMA!H32</f>
        <v>0.34899999999999998</v>
      </c>
      <c r="G32" s="93">
        <f>+UTAMA!I32</f>
        <v>228.16</v>
      </c>
      <c r="H32" s="94">
        <f>+UTAMA!J32</f>
        <v>0.63600000000000001</v>
      </c>
      <c r="I32" s="100">
        <v>354</v>
      </c>
      <c r="K32" s="128"/>
      <c r="L32" s="128"/>
      <c r="M32" s="128"/>
      <c r="N32" s="99"/>
    </row>
    <row r="33" spans="1:14" ht="15.75" x14ac:dyDescent="0.25">
      <c r="A33" s="129">
        <f t="shared" si="0"/>
        <v>23</v>
      </c>
      <c r="B33" s="130" t="s">
        <v>51</v>
      </c>
      <c r="C33" s="93">
        <f>+UTAMA!E33</f>
        <v>249</v>
      </c>
      <c r="D33" s="94">
        <f>+UTAMA!F33</f>
        <v>1.708</v>
      </c>
      <c r="E33" s="97">
        <f>+UTAMA!G33</f>
        <v>243.54</v>
      </c>
      <c r="F33" s="94">
        <f>+UTAMA!H33</f>
        <v>0.47099999999999997</v>
      </c>
      <c r="G33" s="93">
        <f>+UTAMA!I33</f>
        <v>248.7</v>
      </c>
      <c r="H33" s="94">
        <f>+UTAMA!J33</f>
        <v>1.708</v>
      </c>
      <c r="I33" s="102">
        <v>637</v>
      </c>
      <c r="K33" s="128"/>
      <c r="L33" s="128"/>
      <c r="M33" s="128"/>
      <c r="N33" s="99"/>
    </row>
    <row r="34" spans="1:14" ht="15.75" x14ac:dyDescent="0.25">
      <c r="A34" s="129">
        <f t="shared" si="0"/>
        <v>24</v>
      </c>
      <c r="B34" s="130" t="s">
        <v>52</v>
      </c>
      <c r="C34" s="93">
        <f>+UTAMA!E34</f>
        <v>164.75</v>
      </c>
      <c r="D34" s="94">
        <f>+UTAMA!F34</f>
        <v>4.3979999999999997</v>
      </c>
      <c r="E34" s="97">
        <f>+UTAMA!G34</f>
        <v>147.47</v>
      </c>
      <c r="F34" s="94">
        <f>+UTAMA!H34</f>
        <v>1.8129999999999999</v>
      </c>
      <c r="G34" s="93">
        <f>+UTAMA!I34</f>
        <v>144.77000000000001</v>
      </c>
      <c r="H34" s="94">
        <f>+UTAMA!J34</f>
        <v>0.65900000000000003</v>
      </c>
      <c r="I34" s="102">
        <v>7394</v>
      </c>
      <c r="K34" s="128"/>
      <c r="L34" s="128"/>
      <c r="M34" s="128"/>
      <c r="N34" s="104"/>
    </row>
    <row r="35" spans="1:14" ht="15.75" x14ac:dyDescent="0.25">
      <c r="A35" s="129">
        <f t="shared" si="0"/>
        <v>25</v>
      </c>
      <c r="B35" s="130" t="s">
        <v>53</v>
      </c>
      <c r="C35" s="93">
        <f>+UTAMA!E35</f>
        <v>179.1</v>
      </c>
      <c r="D35" s="94">
        <f>+UTAMA!F35</f>
        <v>3.3109999999999999</v>
      </c>
      <c r="E35" s="105">
        <f>+UTAMA!G35</f>
        <v>203.92</v>
      </c>
      <c r="F35" s="94">
        <f>+UTAMA!H35</f>
        <v>2.673</v>
      </c>
      <c r="G35" s="93">
        <f>+UTAMA!I35</f>
        <v>204.86</v>
      </c>
      <c r="H35" s="94">
        <f>+UTAMA!J35</f>
        <v>3.226</v>
      </c>
      <c r="I35" s="102">
        <v>2410</v>
      </c>
      <c r="K35" s="128"/>
      <c r="L35" s="128"/>
      <c r="M35" s="128"/>
      <c r="N35" s="104"/>
    </row>
    <row r="36" spans="1:14" ht="15.75" x14ac:dyDescent="0.25">
      <c r="A36" s="129">
        <f t="shared" si="0"/>
        <v>26</v>
      </c>
      <c r="B36" s="130" t="s">
        <v>54</v>
      </c>
      <c r="C36" s="93">
        <f>+UTAMA!E36</f>
        <v>325.56</v>
      </c>
      <c r="D36" s="94">
        <f>+UTAMA!F36</f>
        <v>0.64100000000000001</v>
      </c>
      <c r="E36" s="105">
        <f>+UTAMA!G36</f>
        <v>323.77</v>
      </c>
      <c r="F36" s="94">
        <f>+UTAMA!H36</f>
        <v>0.48</v>
      </c>
      <c r="G36" s="93">
        <f>+UTAMA!I36</f>
        <v>325.25</v>
      </c>
      <c r="H36" s="94">
        <f>+UTAMA!J36</f>
        <v>0.61699999999999999</v>
      </c>
      <c r="I36" s="102">
        <v>1370</v>
      </c>
      <c r="K36" s="128"/>
      <c r="L36" s="128"/>
      <c r="M36" s="128"/>
      <c r="N36" s="104"/>
    </row>
    <row r="37" spans="1:14" ht="15.75" x14ac:dyDescent="0.25">
      <c r="A37" s="129">
        <f t="shared" si="0"/>
        <v>27</v>
      </c>
      <c r="B37" s="130" t="s">
        <v>55</v>
      </c>
      <c r="C37" s="93">
        <f>+UTAMA!E37</f>
        <v>129.19999999999999</v>
      </c>
      <c r="D37" s="94">
        <f>+UTAMA!F37</f>
        <v>0.71</v>
      </c>
      <c r="E37" s="105">
        <f>+UTAMA!G37</f>
        <v>129.19999999999999</v>
      </c>
      <c r="F37" s="94">
        <f>+UTAMA!H37</f>
        <v>0.71</v>
      </c>
      <c r="G37" s="93">
        <f>+UTAMA!I37</f>
        <v>128.81</v>
      </c>
      <c r="H37" s="94">
        <f>+UTAMA!J37</f>
        <v>0.65700000000000003</v>
      </c>
      <c r="I37" s="102">
        <v>358</v>
      </c>
      <c r="K37" s="128"/>
      <c r="L37" s="128"/>
      <c r="M37" s="128"/>
      <c r="N37" s="104"/>
    </row>
    <row r="38" spans="1:14" ht="15.75" x14ac:dyDescent="0.25">
      <c r="A38" s="129">
        <f t="shared" si="0"/>
        <v>28</v>
      </c>
      <c r="B38" s="130" t="s">
        <v>56</v>
      </c>
      <c r="C38" s="93">
        <f>+UTAMA!E38</f>
        <v>282.77999999999997</v>
      </c>
      <c r="D38" s="94">
        <f>+UTAMA!F38</f>
        <v>0.48</v>
      </c>
      <c r="E38" s="105">
        <f>+UTAMA!G38</f>
        <v>282.95999999999998</v>
      </c>
      <c r="F38" s="94">
        <f>+UTAMA!H38</f>
        <v>0.48</v>
      </c>
      <c r="G38" s="93">
        <f>+UTAMA!I38</f>
        <v>283.06</v>
      </c>
      <c r="H38" s="94">
        <f>+UTAMA!J38</f>
        <v>0.48699999999999999</v>
      </c>
      <c r="I38" s="102">
        <v>268</v>
      </c>
      <c r="K38" s="128"/>
      <c r="L38" s="128"/>
      <c r="M38" s="128"/>
      <c r="N38" s="103"/>
    </row>
    <row r="39" spans="1:14" ht="15.75" x14ac:dyDescent="0.25">
      <c r="A39" s="129">
        <f t="shared" si="0"/>
        <v>29</v>
      </c>
      <c r="B39" s="130" t="s">
        <v>57</v>
      </c>
      <c r="C39" s="93">
        <f>+UTAMA!E39</f>
        <v>99</v>
      </c>
      <c r="D39" s="94">
        <f>+UTAMA!F39</f>
        <v>2.8849999999999998</v>
      </c>
      <c r="E39" s="105">
        <f>+UTAMA!G39</f>
        <v>97.82</v>
      </c>
      <c r="F39" s="94">
        <f>+UTAMA!H39</f>
        <v>2.0489999999999999</v>
      </c>
      <c r="G39" s="93">
        <f>+UTAMA!I39</f>
        <v>98.83</v>
      </c>
      <c r="H39" s="94">
        <f>+UTAMA!J39</f>
        <v>2.762</v>
      </c>
      <c r="I39" s="102">
        <v>892</v>
      </c>
      <c r="K39" s="128"/>
      <c r="L39" s="128"/>
      <c r="M39" s="128"/>
      <c r="N39" s="104"/>
    </row>
    <row r="40" spans="1:14" ht="15.75" x14ac:dyDescent="0.25">
      <c r="A40" s="129">
        <f t="shared" si="0"/>
        <v>30</v>
      </c>
      <c r="B40" s="130" t="s">
        <v>58</v>
      </c>
      <c r="C40" s="93">
        <f>+UTAMA!E40</f>
        <v>189.7</v>
      </c>
      <c r="D40" s="94">
        <f>+UTAMA!F40</f>
        <v>7.9000000000000001E-2</v>
      </c>
      <c r="E40" s="105">
        <f>+UTAMA!G40</f>
        <v>189.49</v>
      </c>
      <c r="F40" s="94">
        <f>+UTAMA!H40</f>
        <v>7.4999999999999997E-2</v>
      </c>
      <c r="G40" s="93">
        <f>+UTAMA!I40</f>
        <v>189.38</v>
      </c>
      <c r="H40" s="94">
        <f>+UTAMA!J40</f>
        <v>7.2999999999999995E-2</v>
      </c>
      <c r="I40" s="102">
        <v>274</v>
      </c>
      <c r="K40" s="128"/>
      <c r="L40" s="128"/>
      <c r="M40" s="128"/>
      <c r="N40" s="104"/>
    </row>
    <row r="41" spans="1:14" ht="15.75" x14ac:dyDescent="0.25">
      <c r="A41" s="129">
        <f t="shared" si="0"/>
        <v>31</v>
      </c>
      <c r="B41" s="130" t="s">
        <v>59</v>
      </c>
      <c r="C41" s="93">
        <f>+UTAMA!E41</f>
        <v>171.19</v>
      </c>
      <c r="D41" s="94">
        <f>+UTAMA!F41</f>
        <v>9.6000000000000002E-2</v>
      </c>
      <c r="E41" s="105">
        <f>+UTAMA!G41</f>
        <v>171.2</v>
      </c>
      <c r="F41" s="94">
        <f>+UTAMA!H41</f>
        <v>9.7000000000000003E-2</v>
      </c>
      <c r="G41" s="93">
        <f>+UTAMA!I41</f>
        <v>171.32</v>
      </c>
      <c r="H41" s="94">
        <f>+UTAMA!J41</f>
        <v>0.1</v>
      </c>
      <c r="I41" s="102">
        <v>395</v>
      </c>
      <c r="K41" s="128"/>
      <c r="L41" s="128"/>
      <c r="M41" s="128"/>
      <c r="N41" s="104"/>
    </row>
    <row r="42" spans="1:14" ht="15.75" x14ac:dyDescent="0.25">
      <c r="A42" s="129">
        <f t="shared" si="0"/>
        <v>32</v>
      </c>
      <c r="B42" s="130" t="s">
        <v>60</v>
      </c>
      <c r="C42" s="93">
        <f>+UTAMA!E42</f>
        <v>142.6</v>
      </c>
      <c r="D42" s="94">
        <f>+UTAMA!F42</f>
        <v>9.8740000000000006</v>
      </c>
      <c r="E42" s="105">
        <f>+UTAMA!G42</f>
        <v>140.04</v>
      </c>
      <c r="F42" s="94">
        <f>+UTAMA!H42</f>
        <v>8.3780000000000001</v>
      </c>
      <c r="G42" s="93">
        <f>+UTAMA!I42</f>
        <v>139.75</v>
      </c>
      <c r="H42" s="94">
        <f>+UTAMA!J42</f>
        <v>7.5869999999999997</v>
      </c>
      <c r="I42" s="98">
        <v>1570</v>
      </c>
      <c r="K42" s="128"/>
      <c r="L42" s="128"/>
      <c r="M42" s="128"/>
      <c r="N42" s="104"/>
    </row>
    <row r="43" spans="1:14" ht="15.75" x14ac:dyDescent="0.25">
      <c r="A43" s="129">
        <f t="shared" si="0"/>
        <v>33</v>
      </c>
      <c r="B43" s="130" t="s">
        <v>61</v>
      </c>
      <c r="C43" s="93">
        <f>+UTAMA!E43</f>
        <v>239.5</v>
      </c>
      <c r="D43" s="94">
        <f>+UTAMA!F43</f>
        <v>2.6720000000000002</v>
      </c>
      <c r="E43" s="105">
        <f>+UTAMA!G43</f>
        <v>238.48</v>
      </c>
      <c r="F43" s="94">
        <f>+UTAMA!H43</f>
        <v>2.129</v>
      </c>
      <c r="G43" s="93">
        <f>+UTAMA!I43</f>
        <v>239.14</v>
      </c>
      <c r="H43" s="94">
        <f>+UTAMA!J43</f>
        <v>2.4952000000000001</v>
      </c>
      <c r="I43" s="98">
        <v>1353</v>
      </c>
      <c r="K43" s="128"/>
      <c r="L43" s="128"/>
      <c r="M43" s="128"/>
      <c r="N43" s="104"/>
    </row>
    <row r="44" spans="1:14" ht="15.75" x14ac:dyDescent="0.25">
      <c r="A44" s="129">
        <f t="shared" si="0"/>
        <v>34</v>
      </c>
      <c r="B44" s="130" t="s">
        <v>62</v>
      </c>
      <c r="C44" s="93">
        <f>+UTAMA!E44</f>
        <v>120.5</v>
      </c>
      <c r="D44" s="94">
        <f>+UTAMA!F44</f>
        <v>4.1539999999999999</v>
      </c>
      <c r="E44" s="105">
        <f>+UTAMA!G44</f>
        <v>120.54</v>
      </c>
      <c r="F44" s="94">
        <f>+UTAMA!H44</f>
        <v>3.754</v>
      </c>
      <c r="G44" s="93">
        <f>+UTAMA!I44</f>
        <v>119.74</v>
      </c>
      <c r="H44" s="94">
        <f>+UTAMA!J44</f>
        <v>2.2170000000000001</v>
      </c>
      <c r="I44" s="102">
        <v>782</v>
      </c>
      <c r="K44" s="128"/>
      <c r="L44" s="128"/>
      <c r="M44" s="128"/>
      <c r="N44" s="104"/>
    </row>
    <row r="45" spans="1:14" ht="15.75" x14ac:dyDescent="0.25">
      <c r="A45" s="129">
        <f t="shared" si="0"/>
        <v>35</v>
      </c>
      <c r="B45" s="130" t="s">
        <v>63</v>
      </c>
      <c r="C45" s="93">
        <f>+UTAMA!E45</f>
        <v>110.56</v>
      </c>
      <c r="D45" s="94">
        <f>+UTAMA!F45</f>
        <v>2.75</v>
      </c>
      <c r="E45" s="105">
        <f>+UTAMA!G45</f>
        <v>110.2</v>
      </c>
      <c r="F45" s="94">
        <f>+UTAMA!H45</f>
        <v>2.0670000000000002</v>
      </c>
      <c r="G45" s="93">
        <f>+UTAMA!I45</f>
        <v>110.57</v>
      </c>
      <c r="H45" s="94">
        <f>+UTAMA!J45</f>
        <v>2.7570000000000001</v>
      </c>
      <c r="I45" s="102">
        <v>43</v>
      </c>
      <c r="K45" s="128"/>
      <c r="L45" s="128"/>
      <c r="M45" s="128"/>
      <c r="N45" s="104"/>
    </row>
    <row r="46" spans="1:14" ht="15.75" x14ac:dyDescent="0.25">
      <c r="A46" s="129">
        <f t="shared" si="0"/>
        <v>36</v>
      </c>
      <c r="B46" s="130" t="s">
        <v>64</v>
      </c>
      <c r="C46" s="93">
        <f>+UTAMA!E46</f>
        <v>72</v>
      </c>
      <c r="D46" s="94">
        <f>+UTAMA!F46</f>
        <v>38.036000000000001</v>
      </c>
      <c r="E46" s="105">
        <f>+UTAMA!G46</f>
        <v>67.400000000000006</v>
      </c>
      <c r="F46" s="94">
        <f>+UTAMA!H46</f>
        <v>25.63</v>
      </c>
      <c r="G46" s="93">
        <f>+UTAMA!I46</f>
        <v>68.28</v>
      </c>
      <c r="H46" s="94">
        <f>+UTAMA!J46</f>
        <v>27.36</v>
      </c>
      <c r="I46" s="98">
        <v>6485</v>
      </c>
      <c r="K46" s="128"/>
      <c r="L46" s="128"/>
      <c r="M46" s="128"/>
      <c r="N46" s="104"/>
    </row>
    <row r="47" spans="1:14" ht="15.75" x14ac:dyDescent="0.25">
      <c r="A47" s="129">
        <f t="shared" si="0"/>
        <v>37</v>
      </c>
      <c r="B47" s="130" t="s">
        <v>65</v>
      </c>
      <c r="C47" s="93">
        <f>+UTAMA!E47</f>
        <v>185</v>
      </c>
      <c r="D47" s="94">
        <f>+UTAMA!F47</f>
        <v>388.72199999999998</v>
      </c>
      <c r="E47" s="105">
        <f>+UTAMA!G47</f>
        <v>175</v>
      </c>
      <c r="F47" s="94">
        <f>+UTAMA!H47</f>
        <v>290.06</v>
      </c>
      <c r="G47" s="93">
        <f>+UTAMA!I47</f>
        <v>183.57</v>
      </c>
      <c r="H47" s="94">
        <f>+UTAMA!J47</f>
        <v>373.92</v>
      </c>
      <c r="I47" s="98">
        <v>31109</v>
      </c>
      <c r="K47" s="128"/>
      <c r="L47" s="128"/>
      <c r="M47" s="128"/>
      <c r="N47" s="104"/>
    </row>
    <row r="48" spans="1:14" ht="16.5" thickBot="1" x14ac:dyDescent="0.3">
      <c r="A48" s="132">
        <f t="shared" si="0"/>
        <v>38</v>
      </c>
      <c r="B48" s="133" t="s">
        <v>66</v>
      </c>
      <c r="C48" s="93">
        <f>+UTAMA!E48</f>
        <v>231</v>
      </c>
      <c r="D48" s="94">
        <f>+UTAMA!F48</f>
        <v>23.24</v>
      </c>
      <c r="E48" s="105">
        <f>+UTAMA!G48</f>
        <v>229.19</v>
      </c>
      <c r="F48" s="94">
        <f>+UTAMA!H48</f>
        <v>6.024</v>
      </c>
      <c r="G48" s="93">
        <f>+UTAMA!I48</f>
        <v>229.57</v>
      </c>
      <c r="H48" s="94">
        <f>+UTAMA!J48</f>
        <v>7.9390000000000001</v>
      </c>
      <c r="I48" s="106">
        <v>8400</v>
      </c>
      <c r="K48" s="128"/>
      <c r="L48" s="128"/>
      <c r="M48" s="128"/>
      <c r="N48" s="99"/>
    </row>
    <row r="49" spans="1:14" ht="16.5" thickBot="1" x14ac:dyDescent="0.3">
      <c r="A49" s="134"/>
      <c r="B49" s="124" t="s">
        <v>67</v>
      </c>
      <c r="C49" s="107"/>
      <c r="D49" s="135">
        <f>SUM(D11:D48)</f>
        <v>1738.5575980000001</v>
      </c>
      <c r="E49" s="107"/>
      <c r="F49" s="135">
        <f>SUM(F11:F48)</f>
        <v>1416.3199999999997</v>
      </c>
      <c r="G49" s="107"/>
      <c r="H49" s="135">
        <f>SUM(H11:H48)</f>
        <v>1573.4812000000004</v>
      </c>
      <c r="I49" s="136">
        <f>SUM(I11:I48)</f>
        <v>270584</v>
      </c>
      <c r="K49" s="128"/>
      <c r="L49" s="128"/>
      <c r="M49" s="128"/>
      <c r="N49" s="99"/>
    </row>
    <row r="50" spans="1:14" ht="16.5" thickBot="1" x14ac:dyDescent="0.3">
      <c r="A50" s="137" t="s">
        <v>68</v>
      </c>
      <c r="B50" s="124" t="s">
        <v>69</v>
      </c>
      <c r="C50" s="107"/>
      <c r="D50" s="135"/>
      <c r="E50" s="138"/>
      <c r="F50" s="139">
        <v>1</v>
      </c>
      <c r="G50" s="107"/>
      <c r="H50" s="140">
        <f>+H49/F49</f>
        <v>1.1109644713059201</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opLeftCell="A17" zoomScale="70" zoomScaleNormal="70" workbookViewId="0">
      <selection activeCell="J29" sqref="J29"/>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870"/>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902" t="s">
        <v>273</v>
      </c>
      <c r="C2" s="902"/>
      <c r="D2" s="902"/>
      <c r="E2" s="902"/>
      <c r="F2" s="902"/>
      <c r="G2" s="902"/>
      <c r="H2" s="902"/>
      <c r="I2" s="902"/>
      <c r="J2" s="902"/>
      <c r="K2" s="902"/>
      <c r="L2" s="902"/>
      <c r="N2" s="882" t="s">
        <v>283</v>
      </c>
      <c r="O2" s="883"/>
      <c r="P2" s="883"/>
      <c r="Q2" s="883"/>
      <c r="R2" s="883"/>
      <c r="S2" s="883"/>
      <c r="T2" s="883"/>
      <c r="U2" s="883"/>
      <c r="V2" s="883"/>
      <c r="W2" s="883"/>
      <c r="X2" s="883"/>
      <c r="Y2" s="883"/>
      <c r="Z2" s="884"/>
      <c r="AB2" s="893" t="s">
        <v>295</v>
      </c>
      <c r="AC2" s="893"/>
      <c r="AD2" s="893"/>
      <c r="AE2" s="893"/>
      <c r="AF2" s="893"/>
      <c r="AG2" s="893"/>
      <c r="AH2" s="893"/>
      <c r="AI2" s="893"/>
      <c r="AJ2" s="893"/>
      <c r="AK2" s="893"/>
      <c r="AL2" s="893"/>
      <c r="AM2" s="893"/>
      <c r="AN2" s="893"/>
      <c r="AO2"/>
      <c r="AP2"/>
      <c r="AQ2" s="894"/>
      <c r="AR2" s="894"/>
      <c r="AS2" s="894"/>
      <c r="AT2"/>
      <c r="AU2"/>
      <c r="AV2"/>
      <c r="AW2"/>
      <c r="AX2"/>
      <c r="AY2"/>
      <c r="AZ2"/>
      <c r="BA2"/>
      <c r="BB2"/>
      <c r="BC2"/>
      <c r="BD2"/>
      <c r="BE2"/>
    </row>
    <row r="3" spans="2:57" ht="17.25" customHeight="1" x14ac:dyDescent="0.3">
      <c r="B3" s="902"/>
      <c r="C3" s="902"/>
      <c r="D3" s="902"/>
      <c r="E3" s="902"/>
      <c r="F3" s="902"/>
      <c r="G3" s="902"/>
      <c r="H3" s="902"/>
      <c r="I3" s="902"/>
      <c r="J3" s="902"/>
      <c r="K3" s="902"/>
      <c r="L3" s="902"/>
      <c r="N3" s="879" t="s">
        <v>209</v>
      </c>
      <c r="O3" s="880"/>
      <c r="P3" s="880"/>
      <c r="Q3" s="880"/>
      <c r="R3" s="880"/>
      <c r="S3" s="880"/>
      <c r="T3" s="880"/>
      <c r="U3" s="880"/>
      <c r="V3" s="880"/>
      <c r="W3" s="880"/>
      <c r="X3" s="880"/>
      <c r="Y3" s="880"/>
      <c r="Z3" s="881"/>
      <c r="AB3" s="893" t="s">
        <v>335</v>
      </c>
      <c r="AC3" s="893"/>
      <c r="AD3" s="893"/>
      <c r="AE3" s="893"/>
      <c r="AF3" s="893"/>
      <c r="AG3" s="893"/>
      <c r="AH3" s="893"/>
      <c r="AI3" s="893"/>
      <c r="AJ3" s="893"/>
      <c r="AK3" s="893"/>
      <c r="AL3" s="893"/>
      <c r="AM3" s="893"/>
      <c r="AN3" s="893"/>
      <c r="AO3"/>
      <c r="AP3"/>
      <c r="AQ3"/>
      <c r="AR3"/>
      <c r="AS3"/>
      <c r="AT3"/>
      <c r="AU3"/>
      <c r="AV3"/>
      <c r="AW3"/>
      <c r="AX3"/>
      <c r="AY3"/>
      <c r="AZ3"/>
      <c r="BA3"/>
      <c r="BB3"/>
      <c r="BC3"/>
      <c r="BD3"/>
      <c r="BE3"/>
    </row>
    <row r="4" spans="2:57" ht="22.5" customHeight="1" thickBot="1" x14ac:dyDescent="0.25">
      <c r="B4" s="901" t="s">
        <v>340</v>
      </c>
      <c r="C4" s="901"/>
      <c r="D4" s="901"/>
      <c r="E4" s="901"/>
      <c r="F4" s="901"/>
      <c r="G4" s="901"/>
      <c r="H4" s="901"/>
      <c r="I4" s="901"/>
      <c r="J4" s="901"/>
      <c r="K4" s="901"/>
      <c r="L4" s="901"/>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885" t="s">
        <v>131</v>
      </c>
      <c r="O5" s="887" t="s">
        <v>132</v>
      </c>
      <c r="P5" s="887" t="s">
        <v>133</v>
      </c>
      <c r="Q5" s="887" t="s">
        <v>134</v>
      </c>
      <c r="R5" s="887" t="s">
        <v>135</v>
      </c>
      <c r="S5" s="887" t="s">
        <v>117</v>
      </c>
      <c r="T5" s="887" t="s">
        <v>136</v>
      </c>
      <c r="U5" s="887" t="s">
        <v>137</v>
      </c>
      <c r="V5" s="887" t="s">
        <v>138</v>
      </c>
      <c r="W5" s="887" t="s">
        <v>139</v>
      </c>
      <c r="X5" s="887" t="s">
        <v>140</v>
      </c>
      <c r="Y5" s="887" t="s">
        <v>141</v>
      </c>
      <c r="Z5" s="889" t="s">
        <v>142</v>
      </c>
      <c r="AB5" s="926" t="s">
        <v>131</v>
      </c>
      <c r="AC5" s="899" t="s">
        <v>132</v>
      </c>
      <c r="AD5" s="895" t="s">
        <v>133</v>
      </c>
      <c r="AE5" s="895" t="s">
        <v>134</v>
      </c>
      <c r="AF5" s="895" t="s">
        <v>135</v>
      </c>
      <c r="AG5" s="895" t="s">
        <v>117</v>
      </c>
      <c r="AH5" s="895" t="s">
        <v>136</v>
      </c>
      <c r="AI5" s="895" t="s">
        <v>137</v>
      </c>
      <c r="AJ5" s="895" t="s">
        <v>138</v>
      </c>
      <c r="AK5" s="895" t="s">
        <v>139</v>
      </c>
      <c r="AL5" s="895" t="s">
        <v>140</v>
      </c>
      <c r="AM5" s="895" t="s">
        <v>141</v>
      </c>
      <c r="AN5" s="897" t="s">
        <v>142</v>
      </c>
      <c r="AO5" s="472"/>
      <c r="AP5"/>
      <c r="AQ5"/>
      <c r="AR5"/>
      <c r="AS5"/>
      <c r="AT5"/>
      <c r="AU5"/>
      <c r="AV5"/>
      <c r="AW5"/>
      <c r="AX5"/>
      <c r="AY5"/>
      <c r="AZ5"/>
      <c r="BA5"/>
      <c r="BB5"/>
      <c r="BC5"/>
      <c r="BD5"/>
      <c r="BE5"/>
    </row>
    <row r="6" spans="2:57" ht="27" customHeight="1" thickBot="1" x14ac:dyDescent="0.25">
      <c r="B6" s="327"/>
      <c r="C6" s="463"/>
      <c r="D6" s="463"/>
      <c r="E6" s="463"/>
      <c r="F6" s="569">
        <v>16</v>
      </c>
      <c r="G6" s="620" t="s">
        <v>6</v>
      </c>
      <c r="H6" s="569">
        <v>2022</v>
      </c>
      <c r="I6" s="463"/>
      <c r="J6" s="463"/>
      <c r="K6" s="463"/>
      <c r="L6" s="464"/>
      <c r="N6" s="886"/>
      <c r="O6" s="888"/>
      <c r="P6" s="888"/>
      <c r="Q6" s="888"/>
      <c r="R6" s="888"/>
      <c r="S6" s="888"/>
      <c r="T6" s="888"/>
      <c r="U6" s="888"/>
      <c r="V6" s="888"/>
      <c r="W6" s="888"/>
      <c r="X6" s="888"/>
      <c r="Y6" s="888"/>
      <c r="Z6" s="890"/>
      <c r="AB6" s="927"/>
      <c r="AC6" s="900"/>
      <c r="AD6" s="896"/>
      <c r="AE6" s="896"/>
      <c r="AF6" s="896"/>
      <c r="AG6" s="896"/>
      <c r="AH6" s="896"/>
      <c r="AI6" s="896"/>
      <c r="AJ6" s="896"/>
      <c r="AK6" s="896"/>
      <c r="AL6" s="896"/>
      <c r="AM6" s="896"/>
      <c r="AN6" s="898"/>
      <c r="AO6" s="472"/>
      <c r="AP6"/>
      <c r="AQ6"/>
      <c r="AR6"/>
      <c r="AS6"/>
      <c r="AT6"/>
      <c r="AU6"/>
      <c r="AV6"/>
      <c r="AW6"/>
      <c r="AX6"/>
      <c r="AY6"/>
      <c r="AZ6"/>
      <c r="BA6"/>
      <c r="BB6"/>
      <c r="BC6"/>
      <c r="BD6"/>
      <c r="BE6"/>
    </row>
    <row r="7" spans="2:57" ht="27" customHeight="1" thickBot="1" x14ac:dyDescent="0.25">
      <c r="B7" s="906" t="s">
        <v>18</v>
      </c>
      <c r="C7" s="912" t="s">
        <v>272</v>
      </c>
      <c r="D7" s="909" t="s">
        <v>73</v>
      </c>
      <c r="E7" s="915" t="s">
        <v>20</v>
      </c>
      <c r="F7" s="916"/>
      <c r="G7" s="915" t="s">
        <v>94</v>
      </c>
      <c r="H7" s="916"/>
      <c r="I7" s="915" t="s">
        <v>22</v>
      </c>
      <c r="J7" s="916"/>
      <c r="K7" s="920" t="s">
        <v>190</v>
      </c>
      <c r="L7" s="903"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v>1614.52</v>
      </c>
      <c r="AG7" s="834">
        <v>1604.22</v>
      </c>
      <c r="AH7" s="834"/>
      <c r="AI7" s="834"/>
      <c r="AJ7" s="834"/>
      <c r="AK7" s="834"/>
      <c r="AL7" s="834"/>
      <c r="AM7" s="834"/>
      <c r="AN7" s="835"/>
      <c r="AO7" s="472"/>
      <c r="AP7"/>
      <c r="AQ7"/>
      <c r="AR7"/>
      <c r="AS7"/>
      <c r="AT7"/>
      <c r="AU7"/>
      <c r="AV7"/>
      <c r="AW7"/>
      <c r="AX7"/>
      <c r="AY7"/>
      <c r="AZ7"/>
      <c r="BA7"/>
      <c r="BB7"/>
      <c r="BC7"/>
      <c r="BD7"/>
      <c r="BE7"/>
    </row>
    <row r="8" spans="2:57" ht="27" customHeight="1" thickBot="1" x14ac:dyDescent="0.25">
      <c r="B8" s="907"/>
      <c r="C8" s="913"/>
      <c r="D8" s="910"/>
      <c r="E8" s="709" t="s">
        <v>24</v>
      </c>
      <c r="F8" s="709" t="s">
        <v>25</v>
      </c>
      <c r="G8" s="710" t="s">
        <v>24</v>
      </c>
      <c r="H8" s="709" t="s">
        <v>25</v>
      </c>
      <c r="I8" s="710" t="s">
        <v>24</v>
      </c>
      <c r="J8" s="709" t="s">
        <v>25</v>
      </c>
      <c r="K8" s="921"/>
      <c r="L8" s="904"/>
      <c r="M8" s="869"/>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v>1629.24</v>
      </c>
      <c r="AG8" s="834">
        <v>1500.57</v>
      </c>
      <c r="AH8" s="834"/>
      <c r="AI8" s="834"/>
      <c r="AJ8" s="834"/>
      <c r="AK8" s="834"/>
      <c r="AL8" s="834"/>
      <c r="AM8" s="834"/>
      <c r="AN8" s="835"/>
      <c r="AO8" s="472"/>
      <c r="AP8"/>
      <c r="AQ8"/>
      <c r="AR8"/>
      <c r="AS8"/>
      <c r="AT8"/>
      <c r="AU8"/>
      <c r="AV8"/>
      <c r="AW8"/>
      <c r="AX8"/>
      <c r="AY8"/>
      <c r="AZ8"/>
      <c r="BA8"/>
      <c r="BB8"/>
      <c r="BC8"/>
      <c r="BD8"/>
      <c r="BE8"/>
    </row>
    <row r="9" spans="2:57" ht="27" customHeight="1" thickBot="1" x14ac:dyDescent="0.25">
      <c r="B9" s="908"/>
      <c r="C9" s="914"/>
      <c r="D9" s="911"/>
      <c r="E9" s="711" t="s">
        <v>26</v>
      </c>
      <c r="F9" s="711" t="s">
        <v>294</v>
      </c>
      <c r="G9" s="712" t="s">
        <v>26</v>
      </c>
      <c r="H9" s="711" t="s">
        <v>294</v>
      </c>
      <c r="I9" s="712" t="s">
        <v>26</v>
      </c>
      <c r="J9" s="711" t="s">
        <v>294</v>
      </c>
      <c r="K9" s="922"/>
      <c r="L9" s="905"/>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v>1628.75</v>
      </c>
      <c r="AG9" s="834">
        <v>1601.89</v>
      </c>
      <c r="AH9" s="834"/>
      <c r="AI9" s="834"/>
      <c r="AJ9" s="834"/>
      <c r="AK9" s="834"/>
      <c r="AL9" s="834"/>
      <c r="AM9" s="834"/>
      <c r="AN9" s="835"/>
      <c r="AO9" s="472"/>
      <c r="AP9"/>
      <c r="AQ9"/>
      <c r="AR9"/>
      <c r="AS9"/>
      <c r="AT9"/>
      <c r="AU9"/>
      <c r="AV9"/>
      <c r="AW9"/>
      <c r="AX9"/>
      <c r="AY9"/>
      <c r="AZ9"/>
      <c r="BA9"/>
      <c r="BB9"/>
      <c r="BC9"/>
      <c r="BD9"/>
      <c r="BE9"/>
    </row>
    <row r="10" spans="2:57" ht="27" customHeight="1" thickBot="1" x14ac:dyDescent="0.25">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v>1641.32</v>
      </c>
      <c r="AG10" s="834">
        <v>1592.72</v>
      </c>
      <c r="AH10" s="834"/>
      <c r="AI10" s="834"/>
      <c r="AJ10" s="834"/>
      <c r="AK10" s="834"/>
      <c r="AL10" s="834"/>
      <c r="AM10" s="834"/>
      <c r="AN10" s="835"/>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55.56</v>
      </c>
      <c r="H11" s="575">
        <v>29.927</v>
      </c>
      <c r="I11" s="575">
        <v>55.77</v>
      </c>
      <c r="J11" s="794">
        <v>31.143999999999998</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v>1644.89</v>
      </c>
      <c r="AG11" s="834">
        <v>1592.1</v>
      </c>
      <c r="AH11" s="834"/>
      <c r="AI11" s="834"/>
      <c r="AJ11" s="834"/>
      <c r="AK11" s="834"/>
      <c r="AL11" s="834"/>
      <c r="AM11" s="834"/>
      <c r="AN11" s="835"/>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339.29</v>
      </c>
      <c r="H12" s="583">
        <v>7.593</v>
      </c>
      <c r="I12" s="582">
        <v>339.51</v>
      </c>
      <c r="J12" s="795">
        <v>7.77</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v>1640.71</v>
      </c>
      <c r="AG12" s="834">
        <v>1604.26</v>
      </c>
      <c r="AH12" s="834"/>
      <c r="AI12" s="834"/>
      <c r="AJ12" s="834"/>
      <c r="AK12" s="834"/>
      <c r="AL12" s="834"/>
      <c r="AM12" s="834"/>
      <c r="AN12" s="835"/>
      <c r="AO12" s="472"/>
      <c r="AP12"/>
      <c r="AQ12"/>
      <c r="AR12"/>
      <c r="AS12"/>
      <c r="AT12"/>
      <c r="AU12"/>
      <c r="AV12"/>
      <c r="AW12"/>
      <c r="AX12"/>
      <c r="AY12"/>
      <c r="AZ12"/>
      <c r="BA12"/>
      <c r="BB12"/>
      <c r="BC12"/>
      <c r="BD12"/>
      <c r="BE12"/>
    </row>
    <row r="13" spans="2:57" ht="24.75" customHeight="1" thickBot="1" x14ac:dyDescent="0.25">
      <c r="B13" s="578">
        <f t="shared" ref="B13:B47" si="1">+B12+1</f>
        <v>3</v>
      </c>
      <c r="C13" s="579" t="s">
        <v>30</v>
      </c>
      <c r="D13" s="579" t="s">
        <v>75</v>
      </c>
      <c r="E13" s="573">
        <v>77.5</v>
      </c>
      <c r="F13" s="574">
        <v>45.13</v>
      </c>
      <c r="G13" s="582">
        <v>75.94</v>
      </c>
      <c r="H13" s="583">
        <v>39.430999999999997</v>
      </c>
      <c r="I13" s="582">
        <v>77.2</v>
      </c>
      <c r="J13" s="795">
        <v>47.082999999999998</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v>1638.74</v>
      </c>
      <c r="AG13" s="834">
        <v>1587.24</v>
      </c>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x14ac:dyDescent="0.25">
      <c r="B14" s="578">
        <f t="shared" si="1"/>
        <v>4</v>
      </c>
      <c r="C14" s="579" t="s">
        <v>31</v>
      </c>
      <c r="D14" s="579" t="s">
        <v>76</v>
      </c>
      <c r="E14" s="573">
        <v>463.3</v>
      </c>
      <c r="F14" s="574">
        <v>49.9</v>
      </c>
      <c r="G14" s="584">
        <v>462.9</v>
      </c>
      <c r="H14" s="584">
        <v>45.993000000000002</v>
      </c>
      <c r="I14" s="574">
        <v>462.42</v>
      </c>
      <c r="J14" s="796">
        <v>36.279000000000003</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v>1382.32</v>
      </c>
      <c r="AF14" s="834">
        <v>1629.1</v>
      </c>
      <c r="AG14" s="834">
        <v>1592.5</v>
      </c>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x14ac:dyDescent="0.25">
      <c r="B15" s="578">
        <f t="shared" si="1"/>
        <v>5</v>
      </c>
      <c r="C15" s="579" t="s">
        <v>32</v>
      </c>
      <c r="D15" s="579" t="s">
        <v>77</v>
      </c>
      <c r="E15" s="573">
        <v>207</v>
      </c>
      <c r="F15" s="574">
        <v>9.5030000000000001</v>
      </c>
      <c r="G15" s="585">
        <v>206.38</v>
      </c>
      <c r="H15" s="586">
        <v>8.7639999999999993</v>
      </c>
      <c r="I15" s="733">
        <v>319.89999999999998</v>
      </c>
      <c r="J15" s="797">
        <v>5.1100000000000003</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v>1384.56</v>
      </c>
      <c r="AF15" s="834">
        <v>1628.18</v>
      </c>
      <c r="AG15" s="834">
        <v>1592.64</v>
      </c>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x14ac:dyDescent="0.25">
      <c r="B16" s="578">
        <f t="shared" si="1"/>
        <v>6</v>
      </c>
      <c r="C16" s="579" t="s">
        <v>33</v>
      </c>
      <c r="D16" s="579" t="s">
        <v>77</v>
      </c>
      <c r="E16" s="573">
        <v>320</v>
      </c>
      <c r="F16" s="574">
        <v>5.1509999999999998</v>
      </c>
      <c r="G16" s="585">
        <v>316.74</v>
      </c>
      <c r="H16" s="587">
        <v>4.5</v>
      </c>
      <c r="I16" s="733">
        <v>207.01</v>
      </c>
      <c r="J16" s="797">
        <v>9.5169999999999995</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v>1399.95</v>
      </c>
      <c r="AF16" s="834">
        <v>1624.21</v>
      </c>
      <c r="AG16" s="834">
        <v>1592.92</v>
      </c>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x14ac:dyDescent="0.25">
      <c r="B17" s="578">
        <f t="shared" si="1"/>
        <v>7</v>
      </c>
      <c r="C17" s="579" t="s">
        <v>34</v>
      </c>
      <c r="D17" s="579" t="s">
        <v>78</v>
      </c>
      <c r="E17" s="573">
        <v>90</v>
      </c>
      <c r="F17" s="574">
        <v>689.09100000000001</v>
      </c>
      <c r="G17" s="585">
        <v>87.83</v>
      </c>
      <c r="H17" s="587">
        <v>582.31799999999998</v>
      </c>
      <c r="I17" s="733">
        <v>89.08</v>
      </c>
      <c r="J17" s="797">
        <v>638.20699999999999</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v>1423.74</v>
      </c>
      <c r="AF17" s="834">
        <v>1623.28</v>
      </c>
      <c r="AG17" s="834">
        <v>1592.13</v>
      </c>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x14ac:dyDescent="0.25">
      <c r="B18" s="578">
        <f t="shared" si="1"/>
        <v>8</v>
      </c>
      <c r="C18" s="579" t="s">
        <v>35</v>
      </c>
      <c r="D18" s="579" t="s">
        <v>79</v>
      </c>
      <c r="E18" s="573">
        <v>120.5</v>
      </c>
      <c r="F18" s="574">
        <v>2.0920000000000001</v>
      </c>
      <c r="G18" s="585">
        <v>118.45</v>
      </c>
      <c r="H18" s="587">
        <v>1.236</v>
      </c>
      <c r="I18" s="588">
        <v>119.66</v>
      </c>
      <c r="J18" s="798">
        <v>1.4339999999999999</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v>1429.99</v>
      </c>
      <c r="AF18" s="834">
        <v>1621.55</v>
      </c>
      <c r="AG18" s="834">
        <v>1590.35</v>
      </c>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x14ac:dyDescent="0.25">
      <c r="B19" s="578">
        <f t="shared" si="1"/>
        <v>9</v>
      </c>
      <c r="C19" s="579" t="s">
        <v>36</v>
      </c>
      <c r="D19" s="579" t="s">
        <v>79</v>
      </c>
      <c r="E19" s="573">
        <v>120.8</v>
      </c>
      <c r="F19" s="574">
        <v>2.3530000000000002</v>
      </c>
      <c r="G19" s="585">
        <v>116.82</v>
      </c>
      <c r="H19" s="589">
        <v>1.2989999999999999</v>
      </c>
      <c r="I19" s="733">
        <v>118.96</v>
      </c>
      <c r="J19" s="797">
        <v>1.004</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v>1426.91</v>
      </c>
      <c r="AF19" s="834">
        <v>1620.7</v>
      </c>
      <c r="AG19" s="834">
        <v>1581.48</v>
      </c>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x14ac:dyDescent="0.25">
      <c r="B20" s="578">
        <f t="shared" si="1"/>
        <v>10</v>
      </c>
      <c r="C20" s="579" t="s">
        <v>37</v>
      </c>
      <c r="D20" s="579" t="s">
        <v>80</v>
      </c>
      <c r="E20" s="573">
        <v>46.5</v>
      </c>
      <c r="F20" s="573">
        <v>4.5999999999999996</v>
      </c>
      <c r="G20" s="585">
        <v>43.77</v>
      </c>
      <c r="H20" s="587">
        <v>2.4849999999999999</v>
      </c>
      <c r="I20" s="733">
        <v>43.91</v>
      </c>
      <c r="J20" s="797">
        <v>2.2229999999999999</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v>1431</v>
      </c>
      <c r="AF20" s="834">
        <v>1623.12</v>
      </c>
      <c r="AG20" s="834">
        <v>1587.58</v>
      </c>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x14ac:dyDescent="0.25">
      <c r="B21" s="578">
        <f t="shared" si="1"/>
        <v>11</v>
      </c>
      <c r="C21" s="579" t="s">
        <v>39</v>
      </c>
      <c r="D21" s="579" t="s">
        <v>80</v>
      </c>
      <c r="E21" s="573">
        <v>51.5</v>
      </c>
      <c r="F21" s="574">
        <v>2.4159999999999999</v>
      </c>
      <c r="G21" s="585">
        <v>47.84</v>
      </c>
      <c r="H21" s="587">
        <v>1.1819999999999999</v>
      </c>
      <c r="I21" s="734">
        <v>51.5</v>
      </c>
      <c r="J21" s="797">
        <v>2.5760000000000001</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v>1456.45</v>
      </c>
      <c r="AF21" s="834">
        <v>1622.46</v>
      </c>
      <c r="AG21" s="834">
        <v>1587.91</v>
      </c>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x14ac:dyDescent="0.25">
      <c r="B22" s="578">
        <f t="shared" si="1"/>
        <v>12</v>
      </c>
      <c r="C22" s="579" t="s">
        <v>40</v>
      </c>
      <c r="D22" s="579" t="s">
        <v>78</v>
      </c>
      <c r="E22" s="573">
        <v>81</v>
      </c>
      <c r="F22" s="590">
        <v>1.093</v>
      </c>
      <c r="G22" s="585">
        <v>78.180000000000007</v>
      </c>
      <c r="H22" s="679">
        <v>0.64</v>
      </c>
      <c r="I22" s="733">
        <v>78.36</v>
      </c>
      <c r="J22" s="797">
        <v>0.98</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v>1488.64</v>
      </c>
      <c r="AF22" s="834">
        <v>1618.82</v>
      </c>
      <c r="AG22" s="834">
        <v>1585.78</v>
      </c>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x14ac:dyDescent="0.25">
      <c r="B23" s="578">
        <f t="shared" si="1"/>
        <v>13</v>
      </c>
      <c r="C23" s="579" t="s">
        <v>41</v>
      </c>
      <c r="D23" s="579" t="s">
        <v>78</v>
      </c>
      <c r="E23" s="573">
        <v>82.8</v>
      </c>
      <c r="F23" s="574">
        <v>0.42899999999999999</v>
      </c>
      <c r="G23" s="585">
        <v>81.62</v>
      </c>
      <c r="H23" s="587">
        <v>0.25800000000000001</v>
      </c>
      <c r="I23" s="733">
        <v>80.760000000000005</v>
      </c>
      <c r="J23" s="797">
        <v>2.4E-2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v>1506.75</v>
      </c>
      <c r="AF23" s="834">
        <v>1615.09</v>
      </c>
      <c r="AG23" s="834"/>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x14ac:dyDescent="0.25">
      <c r="B24" s="578">
        <f t="shared" si="1"/>
        <v>14</v>
      </c>
      <c r="C24" s="579" t="s">
        <v>42</v>
      </c>
      <c r="D24" s="579" t="s">
        <v>78</v>
      </c>
      <c r="E24" s="573">
        <v>69.95</v>
      </c>
      <c r="F24" s="574">
        <v>0.25</v>
      </c>
      <c r="G24" s="585">
        <v>69.27</v>
      </c>
      <c r="H24" s="587">
        <v>0.154</v>
      </c>
      <c r="I24" s="733">
        <v>63.65</v>
      </c>
      <c r="J24" s="797">
        <v>0.21</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v>1515.75</v>
      </c>
      <c r="AF24" s="834">
        <v>1608.61</v>
      </c>
      <c r="AG24" s="834"/>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x14ac:dyDescent="0.25">
      <c r="B25" s="578">
        <f t="shared" si="1"/>
        <v>15</v>
      </c>
      <c r="C25" s="579" t="s">
        <v>43</v>
      </c>
      <c r="D25" s="579" t="s">
        <v>78</v>
      </c>
      <c r="E25" s="573">
        <v>48.2</v>
      </c>
      <c r="F25" s="574">
        <v>0.38500000000000001</v>
      </c>
      <c r="G25" s="585">
        <v>44.53</v>
      </c>
      <c r="H25" s="587">
        <v>0.18</v>
      </c>
      <c r="I25" s="733">
        <v>46.79</v>
      </c>
      <c r="J25" s="797">
        <v>0.36399999999999999</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v>1525.2</v>
      </c>
      <c r="AF25" s="834">
        <v>1605.84</v>
      </c>
      <c r="AG25" s="834"/>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x14ac:dyDescent="0.25">
      <c r="B26" s="578">
        <f t="shared" si="1"/>
        <v>16</v>
      </c>
      <c r="C26" s="579" t="s">
        <v>81</v>
      </c>
      <c r="D26" s="579" t="s">
        <v>44</v>
      </c>
      <c r="E26" s="573">
        <v>136</v>
      </c>
      <c r="F26" s="574">
        <v>398.69</v>
      </c>
      <c r="G26" s="584">
        <v>135.54</v>
      </c>
      <c r="H26" s="584">
        <v>341.29899999999998</v>
      </c>
      <c r="I26" s="582">
        <v>135.72999999999999</v>
      </c>
      <c r="J26" s="803">
        <v>351.56</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v>1547.26</v>
      </c>
      <c r="AF26" s="834">
        <v>1620.35</v>
      </c>
      <c r="AG26" s="834"/>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x14ac:dyDescent="0.25">
      <c r="B27" s="578">
        <f t="shared" si="1"/>
        <v>17</v>
      </c>
      <c r="C27" s="579" t="s">
        <v>45</v>
      </c>
      <c r="D27" s="579" t="s">
        <v>44</v>
      </c>
      <c r="E27" s="573">
        <v>113.5</v>
      </c>
      <c r="F27" s="574">
        <v>2.3410000000000002</v>
      </c>
      <c r="G27" s="584">
        <v>110.27</v>
      </c>
      <c r="H27" s="584">
        <v>1.052</v>
      </c>
      <c r="I27" s="591">
        <v>111.76</v>
      </c>
      <c r="J27" s="803">
        <v>1.593</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v>1561.57</v>
      </c>
      <c r="AF27" s="834">
        <v>1637.08</v>
      </c>
      <c r="AG27" s="834"/>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x14ac:dyDescent="0.25">
      <c r="B28" s="578">
        <f t="shared" si="1"/>
        <v>18</v>
      </c>
      <c r="C28" s="579" t="s">
        <v>46</v>
      </c>
      <c r="D28" s="579" t="s">
        <v>44</v>
      </c>
      <c r="E28" s="573">
        <v>225.4</v>
      </c>
      <c r="F28" s="573">
        <v>0.32300000000000001</v>
      </c>
      <c r="G28" s="584">
        <v>202.12</v>
      </c>
      <c r="H28" s="584">
        <v>0.14799999999999999</v>
      </c>
      <c r="I28" s="582">
        <v>202.1</v>
      </c>
      <c r="J28" s="803">
        <v>0.14699999999999999</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v>1568.2</v>
      </c>
      <c r="AF28" s="834">
        <v>1636.83</v>
      </c>
      <c r="AG28" s="834"/>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x14ac:dyDescent="0.25">
      <c r="B29" s="578">
        <f t="shared" si="1"/>
        <v>19</v>
      </c>
      <c r="C29" s="579" t="s">
        <v>47</v>
      </c>
      <c r="D29" s="579" t="s">
        <v>44</v>
      </c>
      <c r="E29" s="573">
        <v>224</v>
      </c>
      <c r="F29" s="574">
        <v>0.42899999999999999</v>
      </c>
      <c r="G29" s="584">
        <v>219.99</v>
      </c>
      <c r="H29" s="584">
        <v>0.151</v>
      </c>
      <c r="I29" s="591">
        <v>222.29</v>
      </c>
      <c r="J29" s="804">
        <v>0.29199999999999998</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v>1564.71</v>
      </c>
      <c r="AF29" s="834">
        <v>1633.83</v>
      </c>
      <c r="AG29" s="834"/>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x14ac:dyDescent="0.25">
      <c r="B30" s="578">
        <f t="shared" si="1"/>
        <v>20</v>
      </c>
      <c r="C30" s="579" t="s">
        <v>48</v>
      </c>
      <c r="D30" s="579" t="s">
        <v>44</v>
      </c>
      <c r="E30" s="573">
        <v>196</v>
      </c>
      <c r="F30" s="574">
        <v>0.77100000000000002</v>
      </c>
      <c r="G30" s="584">
        <v>193.78</v>
      </c>
      <c r="H30" s="582">
        <v>0.38300000000000001</v>
      </c>
      <c r="I30" s="591">
        <v>195.96</v>
      </c>
      <c r="J30" s="803">
        <v>0.76400000000000001</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v>1563.02</v>
      </c>
      <c r="AF30" s="834">
        <v>1626.57</v>
      </c>
      <c r="AG30" s="834"/>
      <c r="AH30" s="834"/>
      <c r="AI30" s="834"/>
      <c r="AJ30" s="834"/>
      <c r="AK30" s="834"/>
      <c r="AL30" s="834"/>
      <c r="AM30" s="834"/>
      <c r="AN30" s="835"/>
      <c r="AO30" s="472"/>
      <c r="AP30" s="301"/>
      <c r="AQ30"/>
      <c r="AR30"/>
      <c r="AS30"/>
      <c r="AT30" s="302"/>
      <c r="AU30"/>
      <c r="AV30"/>
      <c r="AW30"/>
      <c r="AX30"/>
      <c r="AY30"/>
      <c r="AZ30"/>
      <c r="BA30"/>
      <c r="BB30"/>
      <c r="BC30"/>
      <c r="BD30"/>
      <c r="BE30"/>
    </row>
    <row r="31" spans="2:57" ht="51.75" customHeight="1" thickBot="1" x14ac:dyDescent="0.25">
      <c r="B31" s="578">
        <f t="shared" si="1"/>
        <v>21</v>
      </c>
      <c r="C31" s="579" t="s">
        <v>49</v>
      </c>
      <c r="D31" s="579" t="s">
        <v>44</v>
      </c>
      <c r="E31" s="573">
        <v>174</v>
      </c>
      <c r="F31" s="574">
        <v>0.22600000000000001</v>
      </c>
      <c r="G31" s="584">
        <v>169.26</v>
      </c>
      <c r="H31" s="584">
        <v>8.7999999999999995E-2</v>
      </c>
      <c r="I31" s="591">
        <v>166</v>
      </c>
      <c r="J31" s="803">
        <v>0</v>
      </c>
      <c r="K31" s="576" t="s">
        <v>187</v>
      </c>
      <c r="L31" s="862" t="s">
        <v>338</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v>1565.81</v>
      </c>
      <c r="AF31" s="834">
        <v>1633.19</v>
      </c>
      <c r="AG31" s="834"/>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x14ac:dyDescent="0.25">
      <c r="B32" s="571">
        <f t="shared" si="1"/>
        <v>22</v>
      </c>
      <c r="C32" s="572" t="s">
        <v>50</v>
      </c>
      <c r="D32" s="572" t="s">
        <v>44</v>
      </c>
      <c r="E32" s="580">
        <v>229.1</v>
      </c>
      <c r="F32" s="581">
        <v>0.71399999999999997</v>
      </c>
      <c r="G32" s="592">
        <v>224.86</v>
      </c>
      <c r="H32" s="592">
        <v>0.34899999999999998</v>
      </c>
      <c r="I32" s="593">
        <v>228.16</v>
      </c>
      <c r="J32" s="805">
        <v>0.63600000000000001</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v>1562.18</v>
      </c>
      <c r="AF32" s="834">
        <v>1630.67</v>
      </c>
      <c r="AG32" s="834"/>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x14ac:dyDescent="0.25">
      <c r="B33" s="578">
        <f t="shared" si="1"/>
        <v>23</v>
      </c>
      <c r="C33" s="579" t="s">
        <v>51</v>
      </c>
      <c r="D33" s="579" t="s">
        <v>44</v>
      </c>
      <c r="E33" s="573">
        <v>249</v>
      </c>
      <c r="F33" s="574">
        <v>1.708</v>
      </c>
      <c r="G33" s="584">
        <v>243.54</v>
      </c>
      <c r="H33" s="584">
        <v>0.47099999999999997</v>
      </c>
      <c r="I33" s="591">
        <v>248.7</v>
      </c>
      <c r="J33" s="804">
        <v>1.708</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v>1597.22</v>
      </c>
      <c r="AF33" s="834">
        <v>1621.29</v>
      </c>
      <c r="AG33" s="834"/>
      <c r="AH33" s="834"/>
      <c r="AI33" s="834"/>
      <c r="AJ33" s="834"/>
      <c r="AK33" s="834"/>
      <c r="AL33" s="834"/>
      <c r="AM33" s="834"/>
      <c r="AN33" s="835"/>
      <c r="AO33" s="472"/>
      <c r="AP33" s="301"/>
      <c r="AQ33"/>
      <c r="AR33"/>
      <c r="AS33"/>
      <c r="AT33" s="302"/>
      <c r="AU33"/>
      <c r="AV33"/>
      <c r="AW33"/>
      <c r="AX33"/>
      <c r="AY33"/>
      <c r="AZ33"/>
      <c r="BA33"/>
      <c r="BB33"/>
      <c r="BC33"/>
      <c r="BD33"/>
      <c r="BE33"/>
    </row>
    <row r="34" spans="2:57" ht="81" customHeight="1" thickBot="1" x14ac:dyDescent="0.25">
      <c r="B34" s="578">
        <f t="shared" si="1"/>
        <v>24</v>
      </c>
      <c r="C34" s="579" t="s">
        <v>52</v>
      </c>
      <c r="D34" s="579" t="s">
        <v>82</v>
      </c>
      <c r="E34" s="573">
        <v>164.75</v>
      </c>
      <c r="F34" s="573">
        <v>4.3979999999999997</v>
      </c>
      <c r="G34" s="584">
        <v>147.47</v>
      </c>
      <c r="H34" s="584">
        <v>1.8129999999999999</v>
      </c>
      <c r="I34" s="584">
        <v>144.77000000000001</v>
      </c>
      <c r="J34" s="804">
        <v>0.65900000000000003</v>
      </c>
      <c r="K34" s="576" t="s">
        <v>187</v>
      </c>
      <c r="L34" s="862" t="s">
        <v>343</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v>1521.12</v>
      </c>
      <c r="AF34" s="834">
        <v>1615.31</v>
      </c>
      <c r="AG34" s="834"/>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x14ac:dyDescent="0.25">
      <c r="B35" s="578">
        <f t="shared" si="1"/>
        <v>25</v>
      </c>
      <c r="C35" s="579" t="s">
        <v>53</v>
      </c>
      <c r="D35" s="579" t="s">
        <v>82</v>
      </c>
      <c r="E35" s="573">
        <v>179.1</v>
      </c>
      <c r="F35" s="574">
        <v>3.3109999999999999</v>
      </c>
      <c r="G35" s="594">
        <v>203.92</v>
      </c>
      <c r="H35" s="594">
        <v>2.673</v>
      </c>
      <c r="I35" s="582">
        <v>204.86</v>
      </c>
      <c r="J35" s="803">
        <v>3.226</v>
      </c>
      <c r="K35" s="576" t="s">
        <v>187</v>
      </c>
      <c r="L35" s="577">
        <f t="shared" si="0"/>
        <v>0</v>
      </c>
      <c r="M35" s="861">
        <f>(((J35/H35)*100)/100)*F35</f>
        <v>3.995991769547325</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v>1587.2</v>
      </c>
      <c r="AF35" s="834">
        <v>1608.2</v>
      </c>
      <c r="AG35" s="834"/>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x14ac:dyDescent="0.25">
      <c r="B36" s="578">
        <f t="shared" si="1"/>
        <v>26</v>
      </c>
      <c r="C36" s="579" t="s">
        <v>54</v>
      </c>
      <c r="D36" s="579" t="s">
        <v>83</v>
      </c>
      <c r="E36" s="573">
        <v>325.56</v>
      </c>
      <c r="F36" s="574">
        <v>0.64100000000000001</v>
      </c>
      <c r="G36" s="594">
        <v>323.77</v>
      </c>
      <c r="H36" s="594">
        <v>0.48</v>
      </c>
      <c r="I36" s="591">
        <v>325.25</v>
      </c>
      <c r="J36" s="804">
        <v>0.61699999999999999</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v>1589.4</v>
      </c>
      <c r="AF36" s="834">
        <v>1609.63</v>
      </c>
      <c r="AG36" s="834"/>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x14ac:dyDescent="0.25">
      <c r="B37" s="578">
        <f t="shared" si="1"/>
        <v>27</v>
      </c>
      <c r="C37" s="579" t="s">
        <v>55</v>
      </c>
      <c r="D37" s="579" t="s">
        <v>83</v>
      </c>
      <c r="E37" s="573">
        <v>129.19999999999999</v>
      </c>
      <c r="F37" s="574">
        <v>0.71</v>
      </c>
      <c r="G37" s="584">
        <v>129.19999999999999</v>
      </c>
      <c r="H37" s="584">
        <v>0.71</v>
      </c>
      <c r="I37" s="591">
        <v>128.81</v>
      </c>
      <c r="J37" s="803">
        <v>0.65700000000000003</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v>1594.12</v>
      </c>
      <c r="AF37" s="838"/>
      <c r="AG37" s="834"/>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x14ac:dyDescent="0.25">
      <c r="B38" s="578">
        <f t="shared" si="1"/>
        <v>28</v>
      </c>
      <c r="C38" s="579" t="s">
        <v>56</v>
      </c>
      <c r="D38" s="579" t="s">
        <v>83</v>
      </c>
      <c r="E38" s="573">
        <v>282.77999999999997</v>
      </c>
      <c r="F38" s="574">
        <v>0.48</v>
      </c>
      <c r="G38" s="584">
        <v>282.95999999999998</v>
      </c>
      <c r="H38" s="584">
        <v>0.48</v>
      </c>
      <c r="I38" s="582">
        <v>283.06</v>
      </c>
      <c r="J38" s="803">
        <v>0.48699999999999999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x14ac:dyDescent="0.2">
      <c r="B39" s="578">
        <f t="shared" si="1"/>
        <v>29</v>
      </c>
      <c r="C39" s="579" t="s">
        <v>57</v>
      </c>
      <c r="D39" s="579" t="s">
        <v>83</v>
      </c>
      <c r="E39" s="573">
        <v>99</v>
      </c>
      <c r="F39" s="574">
        <v>2.8849999999999998</v>
      </c>
      <c r="G39" s="584">
        <v>97.82</v>
      </c>
      <c r="H39" s="584">
        <v>2.0489999999999999</v>
      </c>
      <c r="I39" s="591">
        <v>98.83</v>
      </c>
      <c r="J39" s="804">
        <v>2.762</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f>IF(AE43&gt;$BV$62,"tad",IF(AE45&gt;$BV$62,"tad",MAX(AE7:AE37)))</f>
        <v>1597.22</v>
      </c>
      <c r="AF39" s="846">
        <f t="shared" ref="AF39:AN40" si="3">IF(AF43&gt;$BV$62,"tad",IF(AF45&gt;$BV$62,"tad",MAX(AF7:AF37)))</f>
        <v>1644.89</v>
      </c>
      <c r="AG39" s="846" t="str">
        <f t="shared" si="3"/>
        <v>tad</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x14ac:dyDescent="0.2">
      <c r="B40" s="578">
        <f t="shared" si="1"/>
        <v>30</v>
      </c>
      <c r="C40" s="579" t="s">
        <v>58</v>
      </c>
      <c r="D40" s="579" t="s">
        <v>83</v>
      </c>
      <c r="E40" s="573">
        <v>189.7</v>
      </c>
      <c r="F40" s="573">
        <v>7.9000000000000001E-2</v>
      </c>
      <c r="G40" s="584">
        <v>189.49</v>
      </c>
      <c r="H40" s="584">
        <v>7.4999999999999997E-2</v>
      </c>
      <c r="I40" s="591">
        <v>189.38</v>
      </c>
      <c r="J40" s="804">
        <v>7.2999999999999995E-2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f>IF(AE43&gt;$BV$62,"tad",IF(AE45&gt;$BV$62,"tad",AVERAGE(AE7:AE37)))</f>
        <v>1472.336129032258</v>
      </c>
      <c r="AF40" s="851">
        <f t="shared" si="5"/>
        <v>1625.0693333333331</v>
      </c>
      <c r="AG40" s="851" t="str">
        <f t="shared" si="5"/>
        <v>tad</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x14ac:dyDescent="0.25">
      <c r="B41" s="578">
        <f t="shared" si="1"/>
        <v>31</v>
      </c>
      <c r="C41" s="579" t="s">
        <v>59</v>
      </c>
      <c r="D41" s="579" t="s">
        <v>83</v>
      </c>
      <c r="E41" s="573">
        <v>171.19</v>
      </c>
      <c r="F41" s="574">
        <v>9.6000000000000002E-2</v>
      </c>
      <c r="G41" s="584">
        <v>171.2</v>
      </c>
      <c r="H41" s="595">
        <v>9.7000000000000003E-2</v>
      </c>
      <c r="I41" s="591">
        <v>171.32</v>
      </c>
      <c r="J41" s="804">
        <v>0.1</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f t="shared" si="7"/>
        <v>1324.8</v>
      </c>
      <c r="AF41" s="856">
        <f t="shared" si="7"/>
        <v>1605.84</v>
      </c>
      <c r="AG41" s="856" t="str">
        <f t="shared" si="7"/>
        <v>tad</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x14ac:dyDescent="0.2">
      <c r="B42" s="578">
        <f t="shared" si="1"/>
        <v>32</v>
      </c>
      <c r="C42" s="579" t="s">
        <v>60</v>
      </c>
      <c r="D42" s="579" t="s">
        <v>84</v>
      </c>
      <c r="E42" s="573">
        <v>142.6</v>
      </c>
      <c r="F42" s="574">
        <v>9.8740000000000006</v>
      </c>
      <c r="G42" s="584">
        <v>140.04</v>
      </c>
      <c r="H42" s="584">
        <v>8.3780000000000001</v>
      </c>
      <c r="I42" s="582">
        <v>139.75</v>
      </c>
      <c r="J42" s="806">
        <v>7.5869999999999997</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f t="shared" si="9"/>
        <v>1385.6179999999999</v>
      </c>
      <c r="AF42" s="846">
        <f t="shared" si="9"/>
        <v>1628.7179999999998</v>
      </c>
      <c r="AG42" s="846">
        <f t="shared" si="9"/>
        <v>1586.7006666666666</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x14ac:dyDescent="0.25">
      <c r="B43" s="578">
        <f t="shared" si="1"/>
        <v>33</v>
      </c>
      <c r="C43" s="579" t="s">
        <v>61</v>
      </c>
      <c r="D43" s="579" t="s">
        <v>84</v>
      </c>
      <c r="E43" s="573">
        <v>239.5</v>
      </c>
      <c r="F43" s="574">
        <v>2.6720000000000002</v>
      </c>
      <c r="G43" s="584">
        <v>238.48</v>
      </c>
      <c r="H43" s="595">
        <v>2.129</v>
      </c>
      <c r="I43" s="582">
        <v>239.14</v>
      </c>
      <c r="J43" s="806">
        <v>2.4952000000000001</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0</v>
      </c>
      <c r="AF43" s="855">
        <f t="shared" si="10"/>
        <v>0</v>
      </c>
      <c r="AG43" s="855">
        <f t="shared" si="10"/>
        <v>0</v>
      </c>
      <c r="AH43" s="855">
        <f t="shared" si="10"/>
        <v>15</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x14ac:dyDescent="0.2">
      <c r="B44" s="578">
        <f t="shared" si="1"/>
        <v>34</v>
      </c>
      <c r="C44" s="579" t="s">
        <v>62</v>
      </c>
      <c r="D44" s="579" t="s">
        <v>85</v>
      </c>
      <c r="E44" s="573">
        <v>120.5</v>
      </c>
      <c r="F44" s="574">
        <v>4.1539999999999999</v>
      </c>
      <c r="G44" s="584">
        <v>120.54</v>
      </c>
      <c r="H44" s="584">
        <v>3.754</v>
      </c>
      <c r="I44" s="582">
        <v>119.74</v>
      </c>
      <c r="J44" s="803">
        <v>2.2170000000000001</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f t="shared" si="12"/>
        <v>1553.6343750000001</v>
      </c>
      <c r="AF44" s="845">
        <f t="shared" si="12"/>
        <v>1621.4206666666666</v>
      </c>
      <c r="AG44" s="845" t="str">
        <f t="shared" si="12"/>
        <v>tad</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x14ac:dyDescent="0.25">
      <c r="B45" s="578">
        <f t="shared" si="1"/>
        <v>35</v>
      </c>
      <c r="C45" s="579" t="s">
        <v>63</v>
      </c>
      <c r="D45" s="579" t="s">
        <v>86</v>
      </c>
      <c r="E45" s="573">
        <v>110.56</v>
      </c>
      <c r="F45" s="574">
        <v>2.75</v>
      </c>
      <c r="G45" s="584">
        <v>110.2</v>
      </c>
      <c r="H45" s="584">
        <v>2.0670000000000002</v>
      </c>
      <c r="I45" s="582">
        <v>110.57</v>
      </c>
      <c r="J45" s="803">
        <v>2.7570000000000001</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0</v>
      </c>
      <c r="AF45" s="855">
        <f t="shared" si="13"/>
        <v>0</v>
      </c>
      <c r="AG45" s="855">
        <f t="shared" si="13"/>
        <v>15</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67.400000000000006</v>
      </c>
      <c r="H46" s="574">
        <v>25.63</v>
      </c>
      <c r="I46" s="582">
        <v>68.28</v>
      </c>
      <c r="J46" s="799">
        <v>27.36</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1"/>
        <v>37</v>
      </c>
      <c r="C47" s="579" t="s">
        <v>65</v>
      </c>
      <c r="D47" s="579" t="s">
        <v>87</v>
      </c>
      <c r="E47" s="573">
        <v>185</v>
      </c>
      <c r="F47" s="574">
        <v>388.72199999999998</v>
      </c>
      <c r="G47" s="582">
        <v>175</v>
      </c>
      <c r="H47" s="583">
        <v>290.06</v>
      </c>
      <c r="I47" s="582">
        <v>183.57</v>
      </c>
      <c r="J47" s="799">
        <v>373.92</v>
      </c>
      <c r="K47" s="576" t="s">
        <v>188</v>
      </c>
      <c r="L47" s="577">
        <f t="shared" si="0"/>
        <v>0</v>
      </c>
      <c r="M47" s="863"/>
      <c r="AB47" s="928" t="s">
        <v>336</v>
      </c>
      <c r="AC47" s="929"/>
      <c r="AD47" s="929"/>
      <c r="AE47" s="929"/>
      <c r="AF47" s="929"/>
      <c r="AG47" s="929"/>
      <c r="AH47" s="929"/>
      <c r="AI47" s="929"/>
      <c r="AJ47" s="929"/>
      <c r="AK47" s="929"/>
      <c r="AL47" s="929"/>
      <c r="AM47" s="929"/>
      <c r="AN47" s="929"/>
      <c r="AO47" s="930"/>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229.19</v>
      </c>
      <c r="H48" s="583">
        <v>6.024</v>
      </c>
      <c r="I48" s="582">
        <v>229.57</v>
      </c>
      <c r="J48" s="799">
        <v>7.9390000000000001</v>
      </c>
      <c r="K48" s="576" t="s">
        <v>189</v>
      </c>
      <c r="L48" s="577">
        <f t="shared" si="0"/>
        <v>0</v>
      </c>
      <c r="M48" s="723"/>
      <c r="N48" s="433"/>
      <c r="AB48" s="923"/>
      <c r="AC48" s="924"/>
      <c r="AD48" s="924"/>
      <c r="AE48" s="924"/>
      <c r="AF48" s="924"/>
      <c r="AG48" s="924"/>
      <c r="AH48" s="924"/>
      <c r="AI48" s="924"/>
      <c r="AJ48" s="924"/>
      <c r="AK48" s="924"/>
      <c r="AL48" s="924"/>
      <c r="AM48" s="924"/>
      <c r="AN48" s="924"/>
      <c r="AO48" s="925"/>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x14ac:dyDescent="0.2">
      <c r="B49" s="571">
        <v>39</v>
      </c>
      <c r="C49" s="572" t="s">
        <v>212</v>
      </c>
      <c r="D49" s="572" t="s">
        <v>76</v>
      </c>
      <c r="E49" s="580">
        <v>149.30000000000001</v>
      </c>
      <c r="F49" s="581">
        <v>17.670000000000002</v>
      </c>
      <c r="G49" s="580">
        <v>149.30000000000001</v>
      </c>
      <c r="H49" s="581">
        <v>10.92</v>
      </c>
      <c r="I49" s="580">
        <v>149.47</v>
      </c>
      <c r="J49" s="800">
        <v>11.09</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1644.89</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213</v>
      </c>
      <c r="D50" s="579" t="s">
        <v>80</v>
      </c>
      <c r="E50" s="573">
        <v>39</v>
      </c>
      <c r="F50" s="574">
        <v>0.47399999999999998</v>
      </c>
      <c r="G50" s="573">
        <v>38.549999999999997</v>
      </c>
      <c r="H50" s="574">
        <v>0.34</v>
      </c>
      <c r="I50" s="735">
        <v>38.85</v>
      </c>
      <c r="J50" s="801">
        <v>0.45400000000000001</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96">
        <v>41</v>
      </c>
      <c r="C51" s="597" t="s">
        <v>214</v>
      </c>
      <c r="D51" s="597" t="s">
        <v>80</v>
      </c>
      <c r="E51" s="598">
        <v>70</v>
      </c>
      <c r="F51" s="599">
        <v>0.81699999999999995</v>
      </c>
      <c r="G51" s="598">
        <v>69.900000000000006</v>
      </c>
      <c r="H51" s="599">
        <v>0.8</v>
      </c>
      <c r="I51" s="736">
        <v>70.05</v>
      </c>
      <c r="J51" s="802">
        <v>0.753</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15</v>
      </c>
      <c r="AU51" s="272">
        <f t="shared" si="14"/>
        <v>15</v>
      </c>
      <c r="AV51" s="272">
        <f t="shared" si="14"/>
        <v>15</v>
      </c>
      <c r="AW51" s="272">
        <f t="shared" si="14"/>
        <v>0</v>
      </c>
      <c r="AX51" s="272">
        <f t="shared" si="14"/>
        <v>0</v>
      </c>
      <c r="AY51" s="272">
        <f t="shared" si="14"/>
        <v>0</v>
      </c>
      <c r="AZ51" s="272">
        <f t="shared" si="14"/>
        <v>0</v>
      </c>
      <c r="BA51" s="272">
        <f t="shared" si="14"/>
        <v>0</v>
      </c>
      <c r="BB51" s="272">
        <f t="shared" si="14"/>
        <v>0</v>
      </c>
      <c r="BC51" s="272">
        <f t="shared" si="14"/>
        <v>0</v>
      </c>
      <c r="BD51"/>
      <c r="BE51"/>
    </row>
    <row r="52" spans="2:57" ht="27" customHeight="1" thickBot="1" x14ac:dyDescent="0.25">
      <c r="B52" s="600"/>
      <c r="C52" s="601" t="s">
        <v>67</v>
      </c>
      <c r="D52" s="601"/>
      <c r="E52" s="602"/>
      <c r="F52" s="603">
        <f>SUM(F11:F51)</f>
        <v>1757.5185980000001</v>
      </c>
      <c r="G52" s="602"/>
      <c r="H52" s="603">
        <f>SUM(H11:H51)</f>
        <v>1428.3799999999997</v>
      </c>
      <c r="I52" s="602"/>
      <c r="J52" s="604">
        <f>SUM(J11:J51)</f>
        <v>1585.7782000000002</v>
      </c>
      <c r="K52" s="605"/>
      <c r="L52" s="606"/>
      <c r="M52" s="867"/>
      <c r="AB52" s="479"/>
      <c r="AC52" s="480"/>
      <c r="AD52" s="480"/>
      <c r="AE52" s="480"/>
      <c r="AF52" s="480"/>
      <c r="AG52" s="480"/>
      <c r="AH52" s="480"/>
      <c r="AI52" s="480"/>
      <c r="AJ52" s="480"/>
      <c r="AK52" s="480"/>
      <c r="AL52" s="480"/>
      <c r="AM52" s="480"/>
      <c r="AN52" s="480"/>
      <c r="AO52" s="478"/>
      <c r="AP52" s="305">
        <f>COUNT(AC42:AN42)</f>
        <v>5</v>
      </c>
      <c r="AQ52" t="s">
        <v>200</v>
      </c>
      <c r="AR52">
        <f t="shared" ref="AR52:BC52" si="15">AR50-AR51</f>
        <v>0</v>
      </c>
      <c r="AS52">
        <f t="shared" si="15"/>
        <v>0</v>
      </c>
      <c r="AT52">
        <f t="shared" si="15"/>
        <v>0</v>
      </c>
      <c r="AU52">
        <f t="shared" si="15"/>
        <v>0</v>
      </c>
      <c r="AV52">
        <f t="shared" si="15"/>
        <v>0</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607" t="s">
        <v>68</v>
      </c>
      <c r="C53" s="608" t="s">
        <v>69</v>
      </c>
      <c r="D53" s="608"/>
      <c r="E53" s="609"/>
      <c r="F53" s="610"/>
      <c r="G53" s="611"/>
      <c r="H53" s="612">
        <v>1</v>
      </c>
      <c r="I53" s="609"/>
      <c r="J53" s="613">
        <f>IFERROR(+J52/H52,0)</f>
        <v>1.1101935059297949</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274</v>
      </c>
      <c r="C54" s="496"/>
      <c r="D54" s="465"/>
      <c r="E54" s="467">
        <f>'RINCI 1'!E18</f>
        <v>1681.6225980000002</v>
      </c>
      <c r="F54" s="917">
        <v>1</v>
      </c>
      <c r="G54" s="917">
        <f>+H52/F52*100%</f>
        <v>0.8127253968324718</v>
      </c>
      <c r="H54" s="917"/>
      <c r="I54" s="918">
        <f>+J52/F52</f>
        <v>0.90228245766762583</v>
      </c>
      <c r="J54" s="918"/>
      <c r="K54" s="919"/>
      <c r="L54" s="919"/>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275</v>
      </c>
      <c r="C55" s="496"/>
      <c r="D55" s="465"/>
      <c r="E55" s="468">
        <f>F52-E54</f>
        <v>75.895999999999958</v>
      </c>
      <c r="F55" s="917"/>
      <c r="G55" s="917"/>
      <c r="H55" s="917"/>
      <c r="I55" s="918"/>
      <c r="J55" s="918"/>
      <c r="K55" s="919"/>
      <c r="L55" s="919"/>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15</v>
      </c>
      <c r="G57" s="620" t="s">
        <v>6</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4</v>
      </c>
      <c r="AQ57" s="272" t="s">
        <v>199</v>
      </c>
      <c r="AR57" s="272">
        <f t="shared" ref="AR57:BC57" si="16">COUNT(AC22:AC37)</f>
        <v>16</v>
      </c>
      <c r="AS57" s="272">
        <f t="shared" si="16"/>
        <v>13</v>
      </c>
      <c r="AT57" s="272">
        <f t="shared" si="16"/>
        <v>16</v>
      </c>
      <c r="AU57" s="272">
        <f t="shared" si="16"/>
        <v>15</v>
      </c>
      <c r="AV57" s="272">
        <f>COUNT(AG22:AG37)</f>
        <v>1</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x14ac:dyDescent="0.2">
      <c r="B58" s="426" t="s">
        <v>18</v>
      </c>
      <c r="C58" s="429" t="s">
        <v>19</v>
      </c>
      <c r="D58" s="429" t="s">
        <v>73</v>
      </c>
      <c r="E58" s="877" t="s">
        <v>20</v>
      </c>
      <c r="F58" s="878"/>
      <c r="G58" s="877" t="s">
        <v>94</v>
      </c>
      <c r="H58" s="878"/>
      <c r="I58" s="877" t="s">
        <v>22</v>
      </c>
      <c r="J58" s="878"/>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0</v>
      </c>
      <c r="AU58">
        <f t="shared" si="17"/>
        <v>0</v>
      </c>
      <c r="AV58">
        <f t="shared" si="17"/>
        <v>15</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229</v>
      </c>
      <c r="AU60" s="309" t="s">
        <v>203</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55.56</v>
      </c>
      <c r="H62" s="285">
        <v>29.927</v>
      </c>
      <c r="I62" s="285">
        <v>55.78</v>
      </c>
      <c r="J62" s="285">
        <v>31.289000000000001</v>
      </c>
      <c r="K62" s="348" t="str">
        <f>IF(I62&gt;E62,"Limpas","")</f>
        <v>Limpas</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x14ac:dyDescent="0.2">
      <c r="B63" s="332">
        <v>2</v>
      </c>
      <c r="C63" s="381" t="s">
        <v>29</v>
      </c>
      <c r="D63" s="381" t="s">
        <v>74</v>
      </c>
      <c r="E63" s="352">
        <v>339.5</v>
      </c>
      <c r="F63" s="377">
        <v>7.77</v>
      </c>
      <c r="G63" s="286">
        <v>339.29</v>
      </c>
      <c r="H63" s="333">
        <v>7.593</v>
      </c>
      <c r="I63" s="286">
        <v>339.52</v>
      </c>
      <c r="J63" s="333">
        <v>7.7850000000000001</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18">+B63+1</f>
        <v>3</v>
      </c>
      <c r="C64" s="381" t="s">
        <v>30</v>
      </c>
      <c r="D64" s="381" t="s">
        <v>75</v>
      </c>
      <c r="E64" s="374">
        <v>77.5</v>
      </c>
      <c r="F64" s="351">
        <v>49.02</v>
      </c>
      <c r="G64" s="286">
        <v>75.94</v>
      </c>
      <c r="H64" s="333">
        <v>39.430999999999997</v>
      </c>
      <c r="I64" s="286">
        <v>77.22</v>
      </c>
      <c r="J64" s="333">
        <v>47.21</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18"/>
        <v>4</v>
      </c>
      <c r="C65" s="381" t="s">
        <v>31</v>
      </c>
      <c r="D65" s="381" t="s">
        <v>76</v>
      </c>
      <c r="E65" s="374">
        <v>463.3</v>
      </c>
      <c r="F65" s="351">
        <v>49.9</v>
      </c>
      <c r="G65" s="373">
        <v>462.9</v>
      </c>
      <c r="H65" s="373">
        <v>45.993000000000002</v>
      </c>
      <c r="I65" s="351">
        <v>462.47</v>
      </c>
      <c r="J65" s="333">
        <v>37.220999999999997</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x14ac:dyDescent="0.25">
      <c r="B66" s="332">
        <f t="shared" si="18"/>
        <v>5</v>
      </c>
      <c r="C66" s="381" t="s">
        <v>32</v>
      </c>
      <c r="D66" s="381" t="s">
        <v>77</v>
      </c>
      <c r="E66" s="374">
        <v>207</v>
      </c>
      <c r="F66" s="351">
        <v>9.5030000000000001</v>
      </c>
      <c r="G66" s="286">
        <v>206.38</v>
      </c>
      <c r="H66" s="287">
        <v>8.7639999999999993</v>
      </c>
      <c r="I66" s="725">
        <v>320</v>
      </c>
      <c r="J66" s="285">
        <v>5.1509999999999998</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x14ac:dyDescent="0.25">
      <c r="B67" s="332">
        <f t="shared" si="18"/>
        <v>6</v>
      </c>
      <c r="C67" s="381" t="s">
        <v>33</v>
      </c>
      <c r="D67" s="381" t="s">
        <v>77</v>
      </c>
      <c r="E67" s="374">
        <v>320</v>
      </c>
      <c r="F67" s="351">
        <v>5.1509999999999998</v>
      </c>
      <c r="G67" s="286">
        <v>316.74</v>
      </c>
      <c r="H67" s="287">
        <v>4.5</v>
      </c>
      <c r="I67" s="732">
        <v>207.01</v>
      </c>
      <c r="J67" s="791">
        <v>9.5169999999999995</v>
      </c>
      <c r="K67" s="348" t="str">
        <f>IF(I67&gt;E67,"Limpas","")</f>
        <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x14ac:dyDescent="0.25">
      <c r="B68" s="332">
        <f t="shared" si="18"/>
        <v>7</v>
      </c>
      <c r="C68" s="381" t="s">
        <v>34</v>
      </c>
      <c r="D68" s="381" t="s">
        <v>78</v>
      </c>
      <c r="E68" s="374">
        <v>90</v>
      </c>
      <c r="F68" s="351">
        <v>689.09100000000001</v>
      </c>
      <c r="G68" s="286">
        <v>87.83</v>
      </c>
      <c r="H68" s="286">
        <v>582.31799999999998</v>
      </c>
      <c r="I68" s="725">
        <v>89.07</v>
      </c>
      <c r="J68" s="333">
        <v>637.73019999999997</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x14ac:dyDescent="0.2">
      <c r="B69" s="332">
        <f t="shared" si="18"/>
        <v>8</v>
      </c>
      <c r="C69" s="381" t="s">
        <v>35</v>
      </c>
      <c r="D69" s="381" t="s">
        <v>79</v>
      </c>
      <c r="E69" s="374">
        <v>120.5</v>
      </c>
      <c r="F69" s="351">
        <v>2.0920000000000001</v>
      </c>
      <c r="G69" s="286">
        <v>118.45</v>
      </c>
      <c r="H69" s="333">
        <v>1.236</v>
      </c>
      <c r="I69" s="375">
        <v>119.72</v>
      </c>
      <c r="J69" s="285">
        <v>1.4570000000000001</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x14ac:dyDescent="0.25">
      <c r="B70" s="332">
        <f t="shared" si="18"/>
        <v>9</v>
      </c>
      <c r="C70" s="381" t="s">
        <v>36</v>
      </c>
      <c r="D70" s="381" t="s">
        <v>79</v>
      </c>
      <c r="E70" s="374">
        <v>120.8</v>
      </c>
      <c r="F70" s="351">
        <v>2.3530000000000002</v>
      </c>
      <c r="G70" s="286">
        <v>116.82</v>
      </c>
      <c r="H70" s="333">
        <v>1.2989999999999999</v>
      </c>
      <c r="I70" s="725">
        <v>119</v>
      </c>
      <c r="J70" s="285">
        <v>1.018</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x14ac:dyDescent="0.25">
      <c r="B71" s="332">
        <f t="shared" si="18"/>
        <v>10</v>
      </c>
      <c r="C71" s="381" t="s">
        <v>37</v>
      </c>
      <c r="D71" s="381" t="s">
        <v>80</v>
      </c>
      <c r="E71" s="374">
        <v>46.5</v>
      </c>
      <c r="F71" s="374">
        <v>4.5999999999999996</v>
      </c>
      <c r="G71" s="286">
        <v>43.77</v>
      </c>
      <c r="H71" s="286">
        <v>2.4849999999999999</v>
      </c>
      <c r="I71" s="725">
        <v>43.92</v>
      </c>
      <c r="J71" s="285">
        <v>2.238</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x14ac:dyDescent="0.25">
      <c r="B72" s="332">
        <f t="shared" si="18"/>
        <v>11</v>
      </c>
      <c r="C72" s="381" t="s">
        <v>39</v>
      </c>
      <c r="D72" s="381" t="s">
        <v>80</v>
      </c>
      <c r="E72" s="374">
        <v>51.5</v>
      </c>
      <c r="F72" s="351">
        <v>2.4159999999999999</v>
      </c>
      <c r="G72" s="286">
        <v>47.84</v>
      </c>
      <c r="H72" s="286">
        <v>1.1819999999999999</v>
      </c>
      <c r="I72" s="729">
        <v>51.51</v>
      </c>
      <c r="J72" s="285">
        <v>2.5819999999999999</v>
      </c>
      <c r="K72" s="348" t="str">
        <f t="shared" ref="K72:K76" si="22">IF(I72&gt;E72,"Limpas","")</f>
        <v>Limpas</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x14ac:dyDescent="0.25">
      <c r="B73" s="332">
        <f t="shared" si="18"/>
        <v>12</v>
      </c>
      <c r="C73" s="381" t="s">
        <v>40</v>
      </c>
      <c r="D73" s="381" t="s">
        <v>78</v>
      </c>
      <c r="E73" s="374">
        <v>81</v>
      </c>
      <c r="F73" s="351">
        <v>1.093</v>
      </c>
      <c r="G73" s="286">
        <v>78.180000000000007</v>
      </c>
      <c r="H73" s="679">
        <v>0.64</v>
      </c>
      <c r="I73" s="725">
        <v>78.37</v>
      </c>
      <c r="J73" s="285">
        <v>0.98099999999999998</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x14ac:dyDescent="0.25">
      <c r="B74" s="332">
        <f t="shared" si="18"/>
        <v>13</v>
      </c>
      <c r="C74" s="381" t="s">
        <v>41</v>
      </c>
      <c r="D74" s="381" t="s">
        <v>78</v>
      </c>
      <c r="E74" s="374">
        <v>82.8</v>
      </c>
      <c r="F74" s="351">
        <v>0.42899999999999999</v>
      </c>
      <c r="G74" s="286">
        <v>81.62</v>
      </c>
      <c r="H74" s="333">
        <v>0.25800000000000001</v>
      </c>
      <c r="I74" s="725">
        <v>80.77</v>
      </c>
      <c r="J74" s="285">
        <v>2.5000000000000001E-2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x14ac:dyDescent="0.25">
      <c r="B75" s="332">
        <f t="shared" si="18"/>
        <v>14</v>
      </c>
      <c r="C75" s="381" t="s">
        <v>42</v>
      </c>
      <c r="D75" s="381" t="s">
        <v>78</v>
      </c>
      <c r="E75" s="374">
        <v>69.95</v>
      </c>
      <c r="F75" s="351">
        <v>0.25</v>
      </c>
      <c r="G75" s="286">
        <v>69.27</v>
      </c>
      <c r="H75" s="286">
        <v>0.154</v>
      </c>
      <c r="I75" s="732">
        <v>63.67</v>
      </c>
      <c r="J75" s="791">
        <v>0.21299999999999999</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x14ac:dyDescent="0.25">
      <c r="B76" s="332">
        <f t="shared" si="18"/>
        <v>15</v>
      </c>
      <c r="C76" s="381" t="s">
        <v>43</v>
      </c>
      <c r="D76" s="381" t="s">
        <v>78</v>
      </c>
      <c r="E76" s="374">
        <v>48.2</v>
      </c>
      <c r="F76" s="351">
        <v>0.38500000000000001</v>
      </c>
      <c r="G76" s="286">
        <v>44.53</v>
      </c>
      <c r="H76" s="333">
        <v>0.18</v>
      </c>
      <c r="I76" s="725">
        <v>46.8</v>
      </c>
      <c r="J76" s="285">
        <v>0.36599999999999999</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x14ac:dyDescent="0.2">
      <c r="B77" s="332">
        <f t="shared" si="18"/>
        <v>16</v>
      </c>
      <c r="C77" s="381" t="s">
        <v>81</v>
      </c>
      <c r="D77" s="381" t="s">
        <v>44</v>
      </c>
      <c r="E77" s="374">
        <v>136</v>
      </c>
      <c r="F77" s="351">
        <v>440</v>
      </c>
      <c r="G77" s="286">
        <v>135.54</v>
      </c>
      <c r="H77" s="286">
        <v>341.29899999999998</v>
      </c>
      <c r="I77" s="286">
        <v>135.74</v>
      </c>
      <c r="J77" s="781">
        <v>352.1</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x14ac:dyDescent="0.2">
      <c r="B78" s="332">
        <f t="shared" si="18"/>
        <v>17</v>
      </c>
      <c r="C78" s="381" t="s">
        <v>45</v>
      </c>
      <c r="D78" s="381" t="s">
        <v>44</v>
      </c>
      <c r="E78" s="374">
        <v>113.5</v>
      </c>
      <c r="F78" s="351">
        <v>3.7519999999999998</v>
      </c>
      <c r="G78" s="286">
        <v>110.27</v>
      </c>
      <c r="H78" s="286">
        <v>1.052</v>
      </c>
      <c r="I78" s="287">
        <v>111.84</v>
      </c>
      <c r="J78" s="781">
        <v>1.6240000000000001</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x14ac:dyDescent="0.2">
      <c r="B79" s="332">
        <f t="shared" si="18"/>
        <v>18</v>
      </c>
      <c r="C79" s="381" t="s">
        <v>46</v>
      </c>
      <c r="D79" s="381" t="s">
        <v>44</v>
      </c>
      <c r="E79" s="374">
        <v>225.4</v>
      </c>
      <c r="F79" s="374">
        <v>1.2</v>
      </c>
      <c r="G79" s="286">
        <v>202.12</v>
      </c>
      <c r="H79" s="286">
        <v>0.14799999999999999</v>
      </c>
      <c r="I79" s="286">
        <v>202.1</v>
      </c>
      <c r="J79" s="781">
        <v>0.14699999999999999</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x14ac:dyDescent="0.2">
      <c r="B80" s="332">
        <f t="shared" si="18"/>
        <v>19</v>
      </c>
      <c r="C80" s="381" t="s">
        <v>47</v>
      </c>
      <c r="D80" s="381" t="s">
        <v>44</v>
      </c>
      <c r="E80" s="374">
        <v>224</v>
      </c>
      <c r="F80" s="351">
        <v>0.6</v>
      </c>
      <c r="G80" s="286">
        <v>219.99</v>
      </c>
      <c r="H80" s="286">
        <v>0.151</v>
      </c>
      <c r="I80" s="287">
        <v>222.35</v>
      </c>
      <c r="J80" s="782">
        <v>0.29599999999999999</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x14ac:dyDescent="0.2">
      <c r="B81" s="332">
        <f t="shared" si="18"/>
        <v>20</v>
      </c>
      <c r="C81" s="381" t="s">
        <v>48</v>
      </c>
      <c r="D81" s="381" t="s">
        <v>44</v>
      </c>
      <c r="E81" s="374">
        <v>196</v>
      </c>
      <c r="F81" s="351">
        <v>1.5820000000000001</v>
      </c>
      <c r="G81" s="286">
        <v>193.78</v>
      </c>
      <c r="H81" s="286">
        <v>0.38300000000000001</v>
      </c>
      <c r="I81" s="287">
        <v>195.98</v>
      </c>
      <c r="J81" s="781">
        <v>0.76800000000000002</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x14ac:dyDescent="0.2">
      <c r="B82" s="332">
        <f t="shared" si="18"/>
        <v>21</v>
      </c>
      <c r="C82" s="381" t="s">
        <v>49</v>
      </c>
      <c r="D82" s="381" t="s">
        <v>44</v>
      </c>
      <c r="E82" s="374">
        <v>174</v>
      </c>
      <c r="F82" s="351">
        <v>0.47899999999999998</v>
      </c>
      <c r="G82" s="286">
        <v>169.26</v>
      </c>
      <c r="H82" s="286">
        <v>8.7999999999999995E-2</v>
      </c>
      <c r="I82" s="287">
        <v>166</v>
      </c>
      <c r="J82" s="781">
        <v>0</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x14ac:dyDescent="0.2">
      <c r="B83" s="330">
        <f t="shared" si="18"/>
        <v>22</v>
      </c>
      <c r="C83" s="331" t="s">
        <v>50</v>
      </c>
      <c r="D83" s="331" t="s">
        <v>44</v>
      </c>
      <c r="E83" s="352">
        <v>229.1</v>
      </c>
      <c r="F83" s="377">
        <v>0.79200000000000004</v>
      </c>
      <c r="G83" s="285">
        <v>224.86</v>
      </c>
      <c r="H83" s="285">
        <v>0.34899999999999998</v>
      </c>
      <c r="I83" s="412">
        <v>228.16</v>
      </c>
      <c r="J83" s="783">
        <v>0.63600000000000001</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x14ac:dyDescent="0.2">
      <c r="B84" s="332">
        <f t="shared" si="18"/>
        <v>23</v>
      </c>
      <c r="C84" s="381" t="s">
        <v>51</v>
      </c>
      <c r="D84" s="381" t="s">
        <v>44</v>
      </c>
      <c r="E84" s="374">
        <v>249</v>
      </c>
      <c r="F84" s="351">
        <v>2.1240000000000001</v>
      </c>
      <c r="G84" s="286">
        <v>243.54</v>
      </c>
      <c r="H84" s="286">
        <v>0.47099999999999997</v>
      </c>
      <c r="I84" s="287">
        <v>248.7</v>
      </c>
      <c r="J84" s="782">
        <v>1.708</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x14ac:dyDescent="0.2">
      <c r="B85" s="332">
        <f t="shared" si="18"/>
        <v>24</v>
      </c>
      <c r="C85" s="381" t="s">
        <v>52</v>
      </c>
      <c r="D85" s="381" t="s">
        <v>82</v>
      </c>
      <c r="E85" s="374">
        <v>164.75</v>
      </c>
      <c r="F85" s="374">
        <v>5</v>
      </c>
      <c r="G85" s="286">
        <v>147.47</v>
      </c>
      <c r="H85" s="286">
        <v>1.8129999999999999</v>
      </c>
      <c r="I85" s="286">
        <v>144.62</v>
      </c>
      <c r="J85" s="782">
        <v>0.61199999999999999</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x14ac:dyDescent="0.2">
      <c r="B86" s="332">
        <f t="shared" si="18"/>
        <v>25</v>
      </c>
      <c r="C86" s="381" t="s">
        <v>53</v>
      </c>
      <c r="D86" s="381" t="s">
        <v>82</v>
      </c>
      <c r="E86" s="374">
        <v>179.1</v>
      </c>
      <c r="F86" s="351">
        <v>4.2</v>
      </c>
      <c r="G86" s="287">
        <v>203.92</v>
      </c>
      <c r="H86" s="287">
        <v>2.673</v>
      </c>
      <c r="I86" s="286">
        <v>204.86</v>
      </c>
      <c r="J86" s="781">
        <v>3.226</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x14ac:dyDescent="0.2">
      <c r="B87" s="332">
        <f t="shared" si="18"/>
        <v>26</v>
      </c>
      <c r="C87" s="381" t="s">
        <v>54</v>
      </c>
      <c r="D87" s="381" t="s">
        <v>83</v>
      </c>
      <c r="E87" s="374">
        <v>325.56</v>
      </c>
      <c r="F87" s="351">
        <v>0.70099999999999996</v>
      </c>
      <c r="G87" s="287">
        <v>323.77</v>
      </c>
      <c r="H87" s="287">
        <v>0.48</v>
      </c>
      <c r="I87" s="287">
        <v>325.25</v>
      </c>
      <c r="J87" s="782">
        <v>0.61699999999999999</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x14ac:dyDescent="0.2">
      <c r="B88" s="332">
        <f t="shared" si="18"/>
        <v>27</v>
      </c>
      <c r="C88" s="381" t="s">
        <v>55</v>
      </c>
      <c r="D88" s="381" t="s">
        <v>83</v>
      </c>
      <c r="E88" s="374">
        <v>129.19999999999999</v>
      </c>
      <c r="F88" s="351">
        <v>0.5</v>
      </c>
      <c r="G88" s="286">
        <v>129.19999999999999</v>
      </c>
      <c r="H88" s="286">
        <v>0.71</v>
      </c>
      <c r="I88" s="287">
        <v>128.81</v>
      </c>
      <c r="J88" s="781">
        <v>0.65700000000000003</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x14ac:dyDescent="0.2">
      <c r="B89" s="332">
        <f t="shared" si="18"/>
        <v>28</v>
      </c>
      <c r="C89" s="381" t="s">
        <v>56</v>
      </c>
      <c r="D89" s="381" t="s">
        <v>83</v>
      </c>
      <c r="E89" s="374">
        <v>282.77999999999997</v>
      </c>
      <c r="F89" s="351">
        <v>0.51300000000000001</v>
      </c>
      <c r="G89" s="286">
        <v>282.95999999999998</v>
      </c>
      <c r="H89" s="286">
        <v>0.48</v>
      </c>
      <c r="I89" s="286">
        <v>283.04000000000002</v>
      </c>
      <c r="J89" s="781">
        <v>0.48599999999999999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x14ac:dyDescent="0.2">
      <c r="B90" s="332">
        <f t="shared" si="18"/>
        <v>29</v>
      </c>
      <c r="C90" s="381" t="s">
        <v>57</v>
      </c>
      <c r="D90" s="381" t="s">
        <v>83</v>
      </c>
      <c r="E90" s="374">
        <v>99</v>
      </c>
      <c r="F90" s="351">
        <v>2.6110000000000002</v>
      </c>
      <c r="G90" s="286">
        <v>97.82</v>
      </c>
      <c r="H90" s="286">
        <v>2.0489999999999999</v>
      </c>
      <c r="I90" s="287">
        <v>98.84</v>
      </c>
      <c r="J90" s="782">
        <v>2.7690000000000001</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x14ac:dyDescent="0.2">
      <c r="B91" s="332">
        <f t="shared" si="18"/>
        <v>30</v>
      </c>
      <c r="C91" s="381" t="s">
        <v>58</v>
      </c>
      <c r="D91" s="381" t="s">
        <v>83</v>
      </c>
      <c r="E91" s="374">
        <v>189.7</v>
      </c>
      <c r="F91" s="374">
        <v>7.9000000000000001E-2</v>
      </c>
      <c r="G91" s="286">
        <v>189.49</v>
      </c>
      <c r="H91" s="286">
        <v>7.4999999999999997E-2</v>
      </c>
      <c r="I91" s="287">
        <v>189.38</v>
      </c>
      <c r="J91" s="782">
        <v>7.2999999999999995E-2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x14ac:dyDescent="0.2">
      <c r="B92" s="332">
        <f t="shared" si="18"/>
        <v>31</v>
      </c>
      <c r="C92" s="381" t="s">
        <v>59</v>
      </c>
      <c r="D92" s="381" t="s">
        <v>83</v>
      </c>
      <c r="E92" s="374">
        <v>171.19</v>
      </c>
      <c r="F92" s="351">
        <v>9.6879999999999994E-2</v>
      </c>
      <c r="G92" s="286">
        <v>171.2</v>
      </c>
      <c r="H92" s="333">
        <v>9.7000000000000003E-2</v>
      </c>
      <c r="I92" s="287">
        <v>171.34</v>
      </c>
      <c r="J92" s="782">
        <v>0.10100000000000001</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x14ac:dyDescent="0.2">
      <c r="B93" s="332">
        <f t="shared" si="18"/>
        <v>32</v>
      </c>
      <c r="C93" s="381" t="s">
        <v>60</v>
      </c>
      <c r="D93" s="381" t="s">
        <v>84</v>
      </c>
      <c r="E93" s="374">
        <v>142.6</v>
      </c>
      <c r="F93" s="351">
        <v>9.157</v>
      </c>
      <c r="G93" s="286">
        <v>140.04</v>
      </c>
      <c r="H93" s="286">
        <v>8.3780000000000001</v>
      </c>
      <c r="I93" s="286">
        <v>139.76</v>
      </c>
      <c r="J93" s="784">
        <v>7.6139999999999999</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x14ac:dyDescent="0.2">
      <c r="B94" s="332">
        <f t="shared" si="18"/>
        <v>33</v>
      </c>
      <c r="C94" s="381" t="s">
        <v>61</v>
      </c>
      <c r="D94" s="381" t="s">
        <v>84</v>
      </c>
      <c r="E94" s="374">
        <v>239.5</v>
      </c>
      <c r="F94" s="351">
        <v>2.6720000000000002</v>
      </c>
      <c r="G94" s="286">
        <v>238.48</v>
      </c>
      <c r="H94" s="333">
        <v>2.129</v>
      </c>
      <c r="I94" s="286">
        <v>239.12</v>
      </c>
      <c r="J94" s="784">
        <v>2.4815999999999998</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x14ac:dyDescent="0.2">
      <c r="B95" s="332">
        <f t="shared" si="18"/>
        <v>34</v>
      </c>
      <c r="C95" s="381" t="s">
        <v>62</v>
      </c>
      <c r="D95" s="381" t="s">
        <v>85</v>
      </c>
      <c r="E95" s="374">
        <v>120.5</v>
      </c>
      <c r="F95" s="351">
        <v>3.677</v>
      </c>
      <c r="G95" s="286">
        <v>120.54</v>
      </c>
      <c r="H95" s="286">
        <v>3.754</v>
      </c>
      <c r="I95" s="286">
        <v>119.74</v>
      </c>
      <c r="J95" s="781">
        <v>2.2170000000000001</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x14ac:dyDescent="0.2">
      <c r="B96" s="332">
        <f t="shared" si="18"/>
        <v>35</v>
      </c>
      <c r="C96" s="381" t="s">
        <v>63</v>
      </c>
      <c r="D96" s="381" t="s">
        <v>86</v>
      </c>
      <c r="E96" s="374">
        <v>110.56</v>
      </c>
      <c r="F96" s="351">
        <v>2.75</v>
      </c>
      <c r="G96" s="286">
        <v>110.2</v>
      </c>
      <c r="H96" s="286">
        <v>2.0670000000000002</v>
      </c>
      <c r="I96" s="286">
        <v>110.57</v>
      </c>
      <c r="J96" s="781">
        <v>2.7570000000000001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x14ac:dyDescent="0.2">
      <c r="B97" s="332">
        <f t="shared" si="18"/>
        <v>36</v>
      </c>
      <c r="C97" s="381" t="s">
        <v>64</v>
      </c>
      <c r="D97" s="381" t="s">
        <v>87</v>
      </c>
      <c r="E97" s="374">
        <v>72</v>
      </c>
      <c r="F97" s="351">
        <v>38.036000000000001</v>
      </c>
      <c r="G97" s="286">
        <v>67.400000000000006</v>
      </c>
      <c r="H97" s="333">
        <v>25.63</v>
      </c>
      <c r="I97" s="286">
        <v>68.260000000000005</v>
      </c>
      <c r="J97" s="784">
        <v>27.32</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x14ac:dyDescent="0.2">
      <c r="B98" s="332">
        <f t="shared" si="18"/>
        <v>37</v>
      </c>
      <c r="C98" s="381" t="s">
        <v>65</v>
      </c>
      <c r="D98" s="381" t="s">
        <v>87</v>
      </c>
      <c r="E98" s="374">
        <v>185</v>
      </c>
      <c r="F98" s="351">
        <v>388.72199999999998</v>
      </c>
      <c r="G98" s="286">
        <v>175</v>
      </c>
      <c r="H98" s="333">
        <v>290.06</v>
      </c>
      <c r="I98" s="466">
        <v>183.7</v>
      </c>
      <c r="J98" s="790">
        <v>375.27</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229.19</v>
      </c>
      <c r="H99" s="333">
        <v>6.024</v>
      </c>
      <c r="I99" s="286">
        <v>229.45</v>
      </c>
      <c r="J99" s="333">
        <v>7.3010000000000002</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x14ac:dyDescent="0.2">
      <c r="B100" s="330">
        <v>39</v>
      </c>
      <c r="C100" s="331" t="s">
        <v>212</v>
      </c>
      <c r="D100" s="331" t="s">
        <v>76</v>
      </c>
      <c r="E100" s="352">
        <v>149.30000000000001</v>
      </c>
      <c r="F100" s="377">
        <v>17.670000000000002</v>
      </c>
      <c r="G100" s="352">
        <v>149.24</v>
      </c>
      <c r="H100" s="377">
        <v>10.86</v>
      </c>
      <c r="I100" s="726">
        <v>149.52000000000001</v>
      </c>
      <c r="J100" s="779">
        <v>11.14</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x14ac:dyDescent="0.25">
      <c r="B101" s="332">
        <f>+B100+1</f>
        <v>40</v>
      </c>
      <c r="C101" s="381" t="s">
        <v>213</v>
      </c>
      <c r="D101" s="381" t="s">
        <v>80</v>
      </c>
      <c r="E101" s="374">
        <v>39</v>
      </c>
      <c r="F101" s="351">
        <v>0.47399999999999998</v>
      </c>
      <c r="G101" s="374"/>
      <c r="H101" s="351"/>
      <c r="I101" s="730">
        <v>38.83</v>
      </c>
      <c r="J101" s="784">
        <v>0.45200000000000001</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x14ac:dyDescent="0.3">
      <c r="B102" s="334">
        <v>41</v>
      </c>
      <c r="C102" s="335" t="s">
        <v>214</v>
      </c>
      <c r="D102" s="335" t="s">
        <v>80</v>
      </c>
      <c r="E102" s="382">
        <v>70</v>
      </c>
      <c r="F102" s="353">
        <v>0.81699999999999995</v>
      </c>
      <c r="G102" s="382"/>
      <c r="H102" s="353"/>
      <c r="I102" s="725">
        <v>70.05</v>
      </c>
      <c r="J102" s="784">
        <v>0.753</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1350.229</v>
      </c>
      <c r="I103" s="355"/>
      <c r="J103" s="312">
        <f>SUM(J62:J102)</f>
        <v>1587.9088000000006</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1.1760292513344037</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216</v>
      </c>
      <c r="D105" s="339"/>
      <c r="E105" s="422">
        <v>1736.79</v>
      </c>
      <c r="F105" s="360">
        <v>1</v>
      </c>
      <c r="G105" s="361" t="s">
        <v>68</v>
      </c>
      <c r="H105" s="360">
        <f>+H103/F103*100%</f>
        <v>0.74438615311438061</v>
      </c>
      <c r="I105" s="362"/>
      <c r="J105" s="297">
        <f>+J103/F103</f>
        <v>0.87541989035080181</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x14ac:dyDescent="0.25">
      <c r="B107" s="327"/>
      <c r="C107" s="289"/>
      <c r="D107" s="289"/>
      <c r="E107" s="289"/>
      <c r="F107" s="569">
        <v>14</v>
      </c>
      <c r="G107" s="620" t="s">
        <v>6</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x14ac:dyDescent="0.2">
      <c r="B108" s="426" t="s">
        <v>18</v>
      </c>
      <c r="C108" s="429" t="s">
        <v>19</v>
      </c>
      <c r="D108" s="429" t="s">
        <v>73</v>
      </c>
      <c r="E108" s="877" t="s">
        <v>20</v>
      </c>
      <c r="F108" s="878"/>
      <c r="G108" s="877" t="s">
        <v>94</v>
      </c>
      <c r="H108" s="878"/>
      <c r="I108" s="877" t="s">
        <v>22</v>
      </c>
      <c r="J108" s="878"/>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55.56</v>
      </c>
      <c r="H112" s="285">
        <v>29.927</v>
      </c>
      <c r="I112" s="285">
        <v>55.77</v>
      </c>
      <c r="J112" s="285">
        <v>31.143999999999998</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339.29</v>
      </c>
      <c r="H113" s="333">
        <v>7.593</v>
      </c>
      <c r="I113" s="286">
        <v>339.5</v>
      </c>
      <c r="J113" s="333">
        <v>7.77</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x14ac:dyDescent="0.2">
      <c r="B114" s="332">
        <f t="shared" ref="B114:B148" si="25">+B113+1</f>
        <v>3</v>
      </c>
      <c r="C114" s="381" t="s">
        <v>30</v>
      </c>
      <c r="D114" s="381" t="s">
        <v>75</v>
      </c>
      <c r="E114" s="374">
        <v>77.5</v>
      </c>
      <c r="F114" s="351">
        <v>49.02</v>
      </c>
      <c r="G114" s="286">
        <v>75.94</v>
      </c>
      <c r="H114" s="333">
        <v>39.430999999999997</v>
      </c>
      <c r="I114" s="286">
        <v>77.25</v>
      </c>
      <c r="J114" s="333">
        <v>47.402000000000001</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x14ac:dyDescent="0.2">
      <c r="B115" s="332">
        <f t="shared" si="25"/>
        <v>4</v>
      </c>
      <c r="C115" s="381" t="s">
        <v>31</v>
      </c>
      <c r="D115" s="381" t="s">
        <v>76</v>
      </c>
      <c r="E115" s="374">
        <v>463.3</v>
      </c>
      <c r="F115" s="351">
        <v>49.9</v>
      </c>
      <c r="G115" s="373">
        <v>462.9</v>
      </c>
      <c r="H115" s="373">
        <v>45.993000000000002</v>
      </c>
      <c r="I115" s="351">
        <v>462.59</v>
      </c>
      <c r="J115" s="333">
        <v>39.548000000000002</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206.38</v>
      </c>
      <c r="H116" s="287">
        <v>8.7639999999999993</v>
      </c>
      <c r="I116" s="725">
        <v>320</v>
      </c>
      <c r="J116" s="781">
        <v>5.1509999999999998</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316.74</v>
      </c>
      <c r="H117" s="287">
        <v>4.5</v>
      </c>
      <c r="I117" s="725">
        <v>207.01</v>
      </c>
      <c r="J117" s="781">
        <v>9.5169999999999995</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x14ac:dyDescent="0.25">
      <c r="B118" s="332">
        <f t="shared" si="25"/>
        <v>7</v>
      </c>
      <c r="C118" s="381" t="s">
        <v>34</v>
      </c>
      <c r="D118" s="381" t="s">
        <v>78</v>
      </c>
      <c r="E118" s="374">
        <v>90</v>
      </c>
      <c r="F118" s="351">
        <v>689.09100000000001</v>
      </c>
      <c r="G118" s="286">
        <v>87.83</v>
      </c>
      <c r="H118" s="286">
        <v>582.31799999999998</v>
      </c>
      <c r="I118" s="725">
        <v>89.01</v>
      </c>
      <c r="J118" s="781">
        <v>634.87</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x14ac:dyDescent="0.2">
      <c r="B119" s="332">
        <f t="shared" si="25"/>
        <v>8</v>
      </c>
      <c r="C119" s="381" t="s">
        <v>35</v>
      </c>
      <c r="D119" s="381" t="s">
        <v>79</v>
      </c>
      <c r="E119" s="374">
        <v>120.5</v>
      </c>
      <c r="F119" s="351">
        <v>2.0920000000000001</v>
      </c>
      <c r="G119" s="286">
        <v>118.45</v>
      </c>
      <c r="H119" s="333">
        <v>1.236</v>
      </c>
      <c r="I119" s="375">
        <v>119.8</v>
      </c>
      <c r="J119" s="781">
        <v>1.4890000000000001</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x14ac:dyDescent="0.25">
      <c r="B120" s="332">
        <f t="shared" si="25"/>
        <v>9</v>
      </c>
      <c r="C120" s="381" t="s">
        <v>36</v>
      </c>
      <c r="D120" s="381" t="s">
        <v>79</v>
      </c>
      <c r="E120" s="374">
        <v>120.8</v>
      </c>
      <c r="F120" s="351">
        <v>2.3530000000000002</v>
      </c>
      <c r="G120" s="286">
        <v>116.82</v>
      </c>
      <c r="H120" s="333">
        <v>1.2989999999999999</v>
      </c>
      <c r="I120" s="725">
        <v>119</v>
      </c>
      <c r="J120" s="781">
        <v>1.018</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x14ac:dyDescent="0.25">
      <c r="B121" s="332">
        <f t="shared" si="25"/>
        <v>10</v>
      </c>
      <c r="C121" s="381" t="s">
        <v>37</v>
      </c>
      <c r="D121" s="381" t="s">
        <v>80</v>
      </c>
      <c r="E121" s="374">
        <v>46.5</v>
      </c>
      <c r="F121" s="374">
        <v>4.5999999999999996</v>
      </c>
      <c r="G121" s="286">
        <v>43.77</v>
      </c>
      <c r="H121" s="286">
        <v>2.4849999999999999</v>
      </c>
      <c r="I121" s="725">
        <v>43.92</v>
      </c>
      <c r="J121" s="787">
        <v>2.238</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x14ac:dyDescent="0.25">
      <c r="B122" s="332">
        <f t="shared" si="25"/>
        <v>11</v>
      </c>
      <c r="C122" s="381" t="s">
        <v>39</v>
      </c>
      <c r="D122" s="381" t="s">
        <v>80</v>
      </c>
      <c r="E122" s="374">
        <v>51.5</v>
      </c>
      <c r="F122" s="351">
        <v>2.4159999999999999</v>
      </c>
      <c r="G122" s="286">
        <v>47.84</v>
      </c>
      <c r="H122" s="286">
        <v>1.1819999999999999</v>
      </c>
      <c r="I122" s="729">
        <v>51.51</v>
      </c>
      <c r="J122" s="781">
        <v>2.5819999999999999</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x14ac:dyDescent="0.25">
      <c r="B123" s="332">
        <f t="shared" si="25"/>
        <v>12</v>
      </c>
      <c r="C123" s="381" t="s">
        <v>40</v>
      </c>
      <c r="D123" s="381" t="s">
        <v>78</v>
      </c>
      <c r="E123" s="374">
        <v>81</v>
      </c>
      <c r="F123" s="351">
        <v>1.093</v>
      </c>
      <c r="G123" s="286">
        <v>78.180000000000007</v>
      </c>
      <c r="H123" s="679">
        <v>0.64</v>
      </c>
      <c r="I123" s="725">
        <v>78.38</v>
      </c>
      <c r="J123" s="781">
        <v>0.98299999999999998</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x14ac:dyDescent="0.25">
      <c r="B124" s="332">
        <f t="shared" si="25"/>
        <v>13</v>
      </c>
      <c r="C124" s="381" t="s">
        <v>41</v>
      </c>
      <c r="D124" s="381" t="s">
        <v>78</v>
      </c>
      <c r="E124" s="374">
        <v>82.8</v>
      </c>
      <c r="F124" s="351">
        <v>0.42899999999999999</v>
      </c>
      <c r="G124" s="286">
        <v>81.62</v>
      </c>
      <c r="H124" s="333">
        <v>0.25800000000000001</v>
      </c>
      <c r="I124" s="725">
        <v>80.78</v>
      </c>
      <c r="J124" s="781">
        <v>2.5000000000000001E-2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x14ac:dyDescent="0.25">
      <c r="B125" s="332">
        <f t="shared" si="25"/>
        <v>14</v>
      </c>
      <c r="C125" s="381" t="s">
        <v>42</v>
      </c>
      <c r="D125" s="381" t="s">
        <v>78</v>
      </c>
      <c r="E125" s="374">
        <v>69.95</v>
      </c>
      <c r="F125" s="351">
        <v>0.25</v>
      </c>
      <c r="G125" s="286">
        <v>69.27</v>
      </c>
      <c r="H125" s="286">
        <v>0.154</v>
      </c>
      <c r="I125" s="725">
        <v>63.68</v>
      </c>
      <c r="J125" s="781">
        <v>0.214</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x14ac:dyDescent="0.25">
      <c r="B126" s="332">
        <f t="shared" si="25"/>
        <v>15</v>
      </c>
      <c r="C126" s="381" t="s">
        <v>43</v>
      </c>
      <c r="D126" s="381" t="s">
        <v>78</v>
      </c>
      <c r="E126" s="374">
        <v>48.2</v>
      </c>
      <c r="F126" s="351">
        <v>0.38500000000000001</v>
      </c>
      <c r="G126" s="286">
        <v>44.53</v>
      </c>
      <c r="H126" s="333">
        <v>0.18</v>
      </c>
      <c r="I126" s="725">
        <v>46.8</v>
      </c>
      <c r="J126" s="781">
        <v>0.36599999999999999</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x14ac:dyDescent="0.2">
      <c r="B127" s="332">
        <f t="shared" si="25"/>
        <v>16</v>
      </c>
      <c r="C127" s="381" t="s">
        <v>81</v>
      </c>
      <c r="D127" s="381" t="s">
        <v>44</v>
      </c>
      <c r="E127" s="374">
        <v>136</v>
      </c>
      <c r="F127" s="351">
        <v>440</v>
      </c>
      <c r="G127" s="286">
        <v>135.83000000000001</v>
      </c>
      <c r="H127" s="286">
        <v>356.95699999999999</v>
      </c>
      <c r="I127" s="286">
        <v>135.72999999999999</v>
      </c>
      <c r="J127" s="781">
        <v>351.56</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x14ac:dyDescent="0.2">
      <c r="B128" s="332">
        <f t="shared" si="25"/>
        <v>17</v>
      </c>
      <c r="C128" s="381" t="s">
        <v>45</v>
      </c>
      <c r="D128" s="381" t="s">
        <v>44</v>
      </c>
      <c r="E128" s="374">
        <v>113.5</v>
      </c>
      <c r="F128" s="351">
        <v>3.7519999999999998</v>
      </c>
      <c r="G128" s="286">
        <v>111.17</v>
      </c>
      <c r="H128" s="286">
        <v>1.3660000000000001</v>
      </c>
      <c r="I128" s="287">
        <v>111.9</v>
      </c>
      <c r="J128" s="781">
        <v>1.647</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x14ac:dyDescent="0.2">
      <c r="B129" s="332">
        <f t="shared" si="25"/>
        <v>18</v>
      </c>
      <c r="C129" s="381" t="s">
        <v>46</v>
      </c>
      <c r="D129" s="381" t="s">
        <v>44</v>
      </c>
      <c r="E129" s="374">
        <v>225.4</v>
      </c>
      <c r="F129" s="374">
        <v>1.2</v>
      </c>
      <c r="G129" s="286">
        <v>202.98</v>
      </c>
      <c r="H129" s="286">
        <v>0.22</v>
      </c>
      <c r="I129" s="286">
        <v>202.1</v>
      </c>
      <c r="J129" s="781">
        <v>0.14699999999999999</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x14ac:dyDescent="0.2">
      <c r="B130" s="332">
        <f t="shared" si="25"/>
        <v>19</v>
      </c>
      <c r="C130" s="381" t="s">
        <v>47</v>
      </c>
      <c r="D130" s="381" t="s">
        <v>44</v>
      </c>
      <c r="E130" s="374">
        <v>224</v>
      </c>
      <c r="F130" s="351">
        <v>0.6</v>
      </c>
      <c r="G130" s="286">
        <v>221.27</v>
      </c>
      <c r="H130" s="286">
        <v>0.224</v>
      </c>
      <c r="I130" s="287">
        <v>222.35</v>
      </c>
      <c r="J130" s="782">
        <v>0.29599999999999999</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x14ac:dyDescent="0.2">
      <c r="B131" s="332">
        <f t="shared" si="25"/>
        <v>20</v>
      </c>
      <c r="C131" s="381" t="s">
        <v>48</v>
      </c>
      <c r="D131" s="381" t="s">
        <v>44</v>
      </c>
      <c r="E131" s="374">
        <v>196</v>
      </c>
      <c r="F131" s="351">
        <v>1.5820000000000001</v>
      </c>
      <c r="G131" s="286">
        <v>194.46</v>
      </c>
      <c r="H131" s="286">
        <v>0.48899999999999999</v>
      </c>
      <c r="I131" s="287">
        <v>196</v>
      </c>
      <c r="J131" s="781">
        <v>0.77100000000000002</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x14ac:dyDescent="0.2">
      <c r="B132" s="332">
        <f t="shared" si="25"/>
        <v>21</v>
      </c>
      <c r="C132" s="381" t="s">
        <v>49</v>
      </c>
      <c r="D132" s="381" t="s">
        <v>44</v>
      </c>
      <c r="E132" s="374">
        <v>174</v>
      </c>
      <c r="F132" s="351">
        <v>0.47899999999999998</v>
      </c>
      <c r="G132" s="286">
        <v>169.75</v>
      </c>
      <c r="H132" s="286">
        <v>0.113</v>
      </c>
      <c r="I132" s="287">
        <v>166</v>
      </c>
      <c r="J132" s="781">
        <v>0</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x14ac:dyDescent="0.2">
      <c r="B133" s="330">
        <f t="shared" si="25"/>
        <v>22</v>
      </c>
      <c r="C133" s="331" t="s">
        <v>50</v>
      </c>
      <c r="D133" s="331" t="s">
        <v>44</v>
      </c>
      <c r="E133" s="352">
        <v>229.1</v>
      </c>
      <c r="F133" s="377">
        <v>0.79200000000000004</v>
      </c>
      <c r="G133" s="285">
        <v>226.36</v>
      </c>
      <c r="H133" s="285">
        <v>0.47099999999999997</v>
      </c>
      <c r="I133" s="412">
        <v>228.14</v>
      </c>
      <c r="J133" s="783">
        <v>0.63500000000000001</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x14ac:dyDescent="0.2">
      <c r="B134" s="332">
        <f t="shared" si="25"/>
        <v>23</v>
      </c>
      <c r="C134" s="381" t="s">
        <v>51</v>
      </c>
      <c r="D134" s="381" t="s">
        <v>44</v>
      </c>
      <c r="E134" s="374">
        <v>249</v>
      </c>
      <c r="F134" s="351">
        <v>2.1240000000000001</v>
      </c>
      <c r="G134" s="286">
        <v>245.27</v>
      </c>
      <c r="H134" s="286">
        <v>0.82599999999999996</v>
      </c>
      <c r="I134" s="287">
        <v>248.7</v>
      </c>
      <c r="J134" s="782">
        <v>1.708</v>
      </c>
      <c r="K134" s="348"/>
      <c r="L134" s="534"/>
      <c r="M134" s="194"/>
      <c r="AB134"/>
      <c r="AC134"/>
      <c r="AD134"/>
      <c r="AE134"/>
      <c r="AF134"/>
      <c r="AG134"/>
      <c r="AH134"/>
      <c r="AI134"/>
      <c r="AJ134"/>
      <c r="AK134"/>
      <c r="AL134"/>
      <c r="AM134"/>
      <c r="AN134"/>
      <c r="AO134"/>
      <c r="AP134" s="301"/>
      <c r="AQ134" s="313">
        <f t="shared" si="27"/>
        <v>68</v>
      </c>
      <c r="AR134">
        <f t="shared" si="26"/>
        <v>1382.32</v>
      </c>
      <c r="AS134">
        <f t="shared" si="28"/>
        <v>0</v>
      </c>
      <c r="AT134"/>
      <c r="AU134"/>
      <c r="AV134"/>
      <c r="AW134"/>
      <c r="AX134"/>
      <c r="AY134"/>
      <c r="AZ134"/>
      <c r="BA134"/>
      <c r="BB134"/>
      <c r="BC134"/>
      <c r="BD134"/>
      <c r="BE134"/>
    </row>
    <row r="135" spans="2:57" ht="27" customHeight="1" x14ac:dyDescent="0.2">
      <c r="B135" s="332">
        <f t="shared" si="25"/>
        <v>24</v>
      </c>
      <c r="C135" s="381" t="s">
        <v>52</v>
      </c>
      <c r="D135" s="381" t="s">
        <v>82</v>
      </c>
      <c r="E135" s="374">
        <v>164.75</v>
      </c>
      <c r="F135" s="374">
        <v>5</v>
      </c>
      <c r="G135" s="286">
        <v>147.24</v>
      </c>
      <c r="H135" s="286">
        <v>1.704</v>
      </c>
      <c r="I135" s="286">
        <v>144.47</v>
      </c>
      <c r="J135" s="782">
        <v>0.56599999999999995</v>
      </c>
      <c r="K135" s="348"/>
      <c r="L135" s="534"/>
      <c r="M135" s="194"/>
      <c r="AB135"/>
      <c r="AC135"/>
      <c r="AD135"/>
      <c r="AE135"/>
      <c r="AF135"/>
      <c r="AG135"/>
      <c r="AH135"/>
      <c r="AI135"/>
      <c r="AJ135"/>
      <c r="AK135"/>
      <c r="AL135"/>
      <c r="AM135"/>
      <c r="AN135"/>
      <c r="AO135"/>
      <c r="AP135" s="301"/>
      <c r="AQ135" s="313">
        <f t="shared" si="27"/>
        <v>69</v>
      </c>
      <c r="AR135">
        <f t="shared" si="26"/>
        <v>1384.56</v>
      </c>
      <c r="AS135">
        <f t="shared" si="28"/>
        <v>0</v>
      </c>
      <c r="AT135"/>
      <c r="AU135"/>
      <c r="AV135"/>
      <c r="AW135"/>
      <c r="AX135"/>
      <c r="AY135"/>
      <c r="AZ135"/>
      <c r="BA135"/>
      <c r="BB135"/>
      <c r="BC135"/>
      <c r="BD135"/>
      <c r="BE135"/>
    </row>
    <row r="136" spans="2:57" ht="27" customHeight="1" x14ac:dyDescent="0.2">
      <c r="B136" s="332">
        <f t="shared" si="25"/>
        <v>25</v>
      </c>
      <c r="C136" s="381" t="s">
        <v>53</v>
      </c>
      <c r="D136" s="381" t="s">
        <v>82</v>
      </c>
      <c r="E136" s="374">
        <v>179.1</v>
      </c>
      <c r="F136" s="351">
        <v>4.2</v>
      </c>
      <c r="G136" s="287">
        <v>204.31</v>
      </c>
      <c r="H136" s="287">
        <v>2.9020000000000001</v>
      </c>
      <c r="I136" s="286">
        <v>204.89</v>
      </c>
      <c r="J136" s="781">
        <v>3.25</v>
      </c>
      <c r="K136" s="348"/>
      <c r="L136" s="533"/>
      <c r="M136" s="194"/>
      <c r="AB136"/>
      <c r="AC136"/>
      <c r="AD136"/>
      <c r="AE136"/>
      <c r="AF136"/>
      <c r="AG136"/>
      <c r="AH136"/>
      <c r="AI136"/>
      <c r="AJ136"/>
      <c r="AK136"/>
      <c r="AL136"/>
      <c r="AM136"/>
      <c r="AN136"/>
      <c r="AO136"/>
      <c r="AP136" s="301"/>
      <c r="AQ136" s="313">
        <f t="shared" si="27"/>
        <v>70</v>
      </c>
      <c r="AR136">
        <f t="shared" si="26"/>
        <v>1399.95</v>
      </c>
      <c r="AS136">
        <f t="shared" si="28"/>
        <v>0</v>
      </c>
      <c r="AT136"/>
      <c r="AU136"/>
      <c r="AV136"/>
      <c r="AW136"/>
      <c r="AX136"/>
      <c r="AY136"/>
      <c r="AZ136"/>
      <c r="BA136"/>
      <c r="BB136"/>
      <c r="BC136"/>
      <c r="BD136"/>
      <c r="BE136"/>
    </row>
    <row r="137" spans="2:57" ht="27" customHeight="1" x14ac:dyDescent="0.2">
      <c r="B137" s="332">
        <f t="shared" si="25"/>
        <v>26</v>
      </c>
      <c r="C137" s="381" t="s">
        <v>54</v>
      </c>
      <c r="D137" s="381" t="s">
        <v>83</v>
      </c>
      <c r="E137" s="374">
        <v>325.56</v>
      </c>
      <c r="F137" s="351">
        <v>0.70099999999999996</v>
      </c>
      <c r="G137" s="287">
        <v>324.56</v>
      </c>
      <c r="H137" s="287">
        <v>0.55200000000000005</v>
      </c>
      <c r="I137" s="287">
        <v>325.25</v>
      </c>
      <c r="J137" s="782">
        <v>0.61699999999999999</v>
      </c>
      <c r="K137" s="348"/>
      <c r="L137" s="534"/>
      <c r="M137" s="194"/>
      <c r="AB137"/>
      <c r="AC137"/>
      <c r="AD137"/>
      <c r="AE137"/>
      <c r="AF137"/>
      <c r="AG137"/>
      <c r="AH137"/>
      <c r="AI137"/>
      <c r="AJ137"/>
      <c r="AK137"/>
      <c r="AL137"/>
      <c r="AM137"/>
      <c r="AN137"/>
      <c r="AO137"/>
      <c r="AP137" s="301"/>
      <c r="AQ137" s="313">
        <f t="shared" si="27"/>
        <v>71</v>
      </c>
      <c r="AR137">
        <f t="shared" si="26"/>
        <v>1423.74</v>
      </c>
      <c r="AS137">
        <f t="shared" si="28"/>
        <v>0</v>
      </c>
      <c r="AT137"/>
      <c r="AU137"/>
      <c r="AV137"/>
      <c r="AW137"/>
      <c r="AX137"/>
      <c r="AY137"/>
      <c r="AZ137"/>
      <c r="BA137"/>
      <c r="BB137"/>
      <c r="BC137"/>
      <c r="BD137"/>
      <c r="BE137"/>
    </row>
    <row r="138" spans="2:57" ht="27" customHeight="1" x14ac:dyDescent="0.2">
      <c r="B138" s="332">
        <f t="shared" si="25"/>
        <v>27</v>
      </c>
      <c r="C138" s="381" t="s">
        <v>55</v>
      </c>
      <c r="D138" s="381" t="s">
        <v>83</v>
      </c>
      <c r="E138" s="374">
        <v>129.19999999999999</v>
      </c>
      <c r="F138" s="351">
        <v>0.5</v>
      </c>
      <c r="G138" s="286">
        <v>129.19999999999999</v>
      </c>
      <c r="H138" s="286">
        <v>0.71</v>
      </c>
      <c r="I138" s="287">
        <v>128.81</v>
      </c>
      <c r="J138" s="781">
        <v>0.65700000000000003</v>
      </c>
      <c r="K138" s="348"/>
      <c r="L138" s="533"/>
      <c r="M138" s="194"/>
      <c r="AB138"/>
      <c r="AC138"/>
      <c r="AD138"/>
      <c r="AE138"/>
      <c r="AF138"/>
      <c r="AG138"/>
      <c r="AH138"/>
      <c r="AI138"/>
      <c r="AJ138"/>
      <c r="AK138"/>
      <c r="AL138"/>
      <c r="AM138"/>
      <c r="AN138"/>
      <c r="AO138"/>
      <c r="AP138" s="301"/>
      <c r="AQ138" s="313">
        <f t="shared" si="27"/>
        <v>72</v>
      </c>
      <c r="AR138">
        <f t="shared" si="26"/>
        <v>1429.99</v>
      </c>
      <c r="AS138">
        <f t="shared" si="28"/>
        <v>0</v>
      </c>
      <c r="AT138"/>
      <c r="AU138"/>
      <c r="AV138"/>
      <c r="AW138"/>
      <c r="AX138"/>
      <c r="AY138"/>
      <c r="AZ138"/>
      <c r="BA138"/>
      <c r="BB138"/>
      <c r="BC138"/>
      <c r="BD138"/>
      <c r="BE138"/>
    </row>
    <row r="139" spans="2:57" ht="27" customHeight="1" x14ac:dyDescent="0.2">
      <c r="B139" s="332">
        <f t="shared" si="25"/>
        <v>28</v>
      </c>
      <c r="C139" s="381" t="s">
        <v>56</v>
      </c>
      <c r="D139" s="381" t="s">
        <v>83</v>
      </c>
      <c r="E139" s="374">
        <v>282.77999999999997</v>
      </c>
      <c r="F139" s="351">
        <v>0.51300000000000001</v>
      </c>
      <c r="G139" s="286">
        <v>282.95999999999998</v>
      </c>
      <c r="H139" s="286">
        <v>0.48</v>
      </c>
      <c r="I139" s="286">
        <v>283.02999999999997</v>
      </c>
      <c r="J139" s="781">
        <v>0.48499999999999999</v>
      </c>
      <c r="K139" s="348"/>
      <c r="L139" s="533"/>
      <c r="M139" s="194"/>
      <c r="AB139"/>
      <c r="AC139"/>
      <c r="AD139"/>
      <c r="AE139"/>
      <c r="AF139"/>
      <c r="AG139"/>
      <c r="AH139"/>
      <c r="AI139"/>
      <c r="AJ139"/>
      <c r="AK139"/>
      <c r="AL139"/>
      <c r="AM139"/>
      <c r="AN139"/>
      <c r="AO139"/>
      <c r="AP139" s="301"/>
      <c r="AQ139" s="313">
        <f t="shared" si="27"/>
        <v>73</v>
      </c>
      <c r="AR139">
        <f t="shared" si="26"/>
        <v>1426.91</v>
      </c>
      <c r="AS139">
        <f t="shared" si="28"/>
        <v>0</v>
      </c>
      <c r="AT139"/>
      <c r="AU139"/>
      <c r="AV139"/>
      <c r="AW139"/>
      <c r="AX139"/>
      <c r="AY139"/>
      <c r="AZ139"/>
      <c r="BA139"/>
      <c r="BB139"/>
      <c r="BC139"/>
      <c r="BD139"/>
      <c r="BE139"/>
    </row>
    <row r="140" spans="2:57" ht="27" customHeight="1" x14ac:dyDescent="0.2">
      <c r="B140" s="332">
        <f t="shared" si="25"/>
        <v>29</v>
      </c>
      <c r="C140" s="381" t="s">
        <v>57</v>
      </c>
      <c r="D140" s="381" t="s">
        <v>83</v>
      </c>
      <c r="E140" s="374">
        <v>99</v>
      </c>
      <c r="F140" s="351">
        <v>2.6110000000000002</v>
      </c>
      <c r="G140" s="286">
        <v>98.51</v>
      </c>
      <c r="H140" s="286">
        <v>2.5299999999999998</v>
      </c>
      <c r="I140" s="287">
        <v>98.83</v>
      </c>
      <c r="J140" s="782">
        <v>2.762</v>
      </c>
      <c r="K140" s="348"/>
      <c r="L140" s="534"/>
      <c r="M140" s="194"/>
      <c r="AB140"/>
      <c r="AC140"/>
      <c r="AD140"/>
      <c r="AE140"/>
      <c r="AF140"/>
      <c r="AG140"/>
      <c r="AH140"/>
      <c r="AI140"/>
      <c r="AJ140"/>
      <c r="AK140"/>
      <c r="AL140"/>
      <c r="AM140"/>
      <c r="AN140"/>
      <c r="AO140"/>
      <c r="AP140" s="301"/>
      <c r="AQ140" s="313">
        <f t="shared" si="27"/>
        <v>74</v>
      </c>
      <c r="AR140">
        <f t="shared" si="26"/>
        <v>1431</v>
      </c>
      <c r="AS140">
        <f t="shared" si="28"/>
        <v>0</v>
      </c>
      <c r="AT140"/>
      <c r="AU140"/>
      <c r="AV140"/>
      <c r="AW140"/>
      <c r="AX140"/>
      <c r="AY140"/>
      <c r="AZ140"/>
      <c r="BA140"/>
      <c r="BB140"/>
      <c r="BC140"/>
      <c r="BD140"/>
      <c r="BE140"/>
    </row>
    <row r="141" spans="2:57" ht="27" customHeight="1" x14ac:dyDescent="0.2">
      <c r="B141" s="332">
        <f t="shared" si="25"/>
        <v>30</v>
      </c>
      <c r="C141" s="381" t="s">
        <v>58</v>
      </c>
      <c r="D141" s="381" t="s">
        <v>83</v>
      </c>
      <c r="E141" s="374">
        <v>189.7</v>
      </c>
      <c r="F141" s="374">
        <v>7.9000000000000001E-2</v>
      </c>
      <c r="G141" s="286">
        <v>189.7</v>
      </c>
      <c r="H141" s="286">
        <v>0.08</v>
      </c>
      <c r="I141" s="616">
        <v>189.38</v>
      </c>
      <c r="J141" s="788">
        <v>7.2999999999999995E-2</v>
      </c>
      <c r="K141" s="348"/>
      <c r="L141" s="534"/>
      <c r="M141" s="194"/>
      <c r="AB141"/>
      <c r="AC141"/>
      <c r="AD141"/>
      <c r="AE141"/>
      <c r="AF141"/>
      <c r="AG141"/>
      <c r="AH141"/>
      <c r="AI141"/>
      <c r="AJ141"/>
      <c r="AK141"/>
      <c r="AL141"/>
      <c r="AM141"/>
      <c r="AN141"/>
      <c r="AO141"/>
      <c r="AP141" s="301"/>
      <c r="AQ141" s="313">
        <f t="shared" si="27"/>
        <v>75</v>
      </c>
      <c r="AR141">
        <f t="shared" si="26"/>
        <v>1456.45</v>
      </c>
      <c r="AS141">
        <f t="shared" si="28"/>
        <v>0</v>
      </c>
      <c r="AT141"/>
      <c r="AU141"/>
      <c r="AV141"/>
      <c r="AW141"/>
      <c r="AX141"/>
      <c r="AY141"/>
      <c r="AZ141"/>
      <c r="BA141"/>
      <c r="BB141"/>
      <c r="BC141"/>
      <c r="BD141"/>
      <c r="BE141"/>
    </row>
    <row r="142" spans="2:57" ht="27" customHeight="1" x14ac:dyDescent="0.2">
      <c r="B142" s="332">
        <f t="shared" si="25"/>
        <v>31</v>
      </c>
      <c r="C142" s="381" t="s">
        <v>59</v>
      </c>
      <c r="D142" s="381" t="s">
        <v>83</v>
      </c>
      <c r="E142" s="374">
        <v>171.19</v>
      </c>
      <c r="F142" s="351">
        <v>9.6879999999999994E-2</v>
      </c>
      <c r="G142" s="286">
        <v>171.2</v>
      </c>
      <c r="H142" s="333">
        <v>9.7000000000000003E-2</v>
      </c>
      <c r="I142" s="287">
        <v>171.32</v>
      </c>
      <c r="J142" s="782">
        <v>0.1</v>
      </c>
      <c r="K142" s="348"/>
      <c r="L142" s="534"/>
      <c r="M142" s="194"/>
      <c r="AB142"/>
      <c r="AC142"/>
      <c r="AD142"/>
      <c r="AE142"/>
      <c r="AF142"/>
      <c r="AG142"/>
      <c r="AH142"/>
      <c r="AI142"/>
      <c r="AJ142"/>
      <c r="AK142"/>
      <c r="AL142"/>
      <c r="AM142"/>
      <c r="AN142"/>
      <c r="AO142"/>
      <c r="AP142" s="301"/>
      <c r="AQ142" s="313">
        <f t="shared" si="27"/>
        <v>76</v>
      </c>
      <c r="AR142">
        <f t="shared" si="26"/>
        <v>1488.64</v>
      </c>
      <c r="AS142">
        <f t="shared" si="28"/>
        <v>0</v>
      </c>
      <c r="AT142"/>
      <c r="AU142"/>
      <c r="AV142"/>
      <c r="AW142"/>
      <c r="AX142"/>
      <c r="AY142"/>
      <c r="AZ142"/>
      <c r="BA142"/>
      <c r="BB142"/>
      <c r="BC142"/>
      <c r="BD142"/>
      <c r="BE142"/>
    </row>
    <row r="143" spans="2:57" ht="27" customHeight="1" x14ac:dyDescent="0.2">
      <c r="B143" s="332">
        <f t="shared" si="25"/>
        <v>32</v>
      </c>
      <c r="C143" s="381" t="s">
        <v>60</v>
      </c>
      <c r="D143" s="381" t="s">
        <v>84</v>
      </c>
      <c r="E143" s="374">
        <v>142.6</v>
      </c>
      <c r="F143" s="351">
        <v>9.157</v>
      </c>
      <c r="G143" s="286">
        <v>140.30000000000001</v>
      </c>
      <c r="H143" s="286">
        <v>9.1560000000000006</v>
      </c>
      <c r="I143" s="286">
        <v>139.75</v>
      </c>
      <c r="J143" s="784">
        <v>7.5869999999999997</v>
      </c>
      <c r="K143" s="348"/>
      <c r="L143" s="433"/>
      <c r="M143" s="194"/>
      <c r="AB143"/>
      <c r="AC143"/>
      <c r="AD143"/>
      <c r="AE143"/>
      <c r="AF143"/>
      <c r="AG143"/>
      <c r="AH143"/>
      <c r="AI143"/>
      <c r="AJ143"/>
      <c r="AK143"/>
      <c r="AL143"/>
      <c r="AM143"/>
      <c r="AN143"/>
      <c r="AO143"/>
      <c r="AP143" s="301"/>
      <c r="AQ143" s="313">
        <f t="shared" si="27"/>
        <v>77</v>
      </c>
      <c r="AR143">
        <f t="shared" si="26"/>
        <v>1506.75</v>
      </c>
      <c r="AS143">
        <f t="shared" si="28"/>
        <v>0</v>
      </c>
      <c r="AT143"/>
      <c r="AU143"/>
      <c r="AV143"/>
      <c r="AW143"/>
      <c r="AX143"/>
      <c r="AY143"/>
      <c r="AZ143"/>
      <c r="BA143"/>
      <c r="BB143"/>
      <c r="BC143"/>
      <c r="BD143"/>
      <c r="BE143"/>
    </row>
    <row r="144" spans="2:57" ht="27" customHeight="1" x14ac:dyDescent="0.2">
      <c r="B144" s="332">
        <f t="shared" si="25"/>
        <v>33</v>
      </c>
      <c r="C144" s="381" t="s">
        <v>61</v>
      </c>
      <c r="D144" s="381" t="s">
        <v>84</v>
      </c>
      <c r="E144" s="374">
        <v>239.5</v>
      </c>
      <c r="F144" s="351">
        <v>2.6720000000000002</v>
      </c>
      <c r="G144" s="286">
        <v>239.92</v>
      </c>
      <c r="H144" s="333">
        <v>2.984</v>
      </c>
      <c r="I144" s="286">
        <v>239.14</v>
      </c>
      <c r="J144" s="784">
        <v>2.4952000000000001</v>
      </c>
      <c r="K144" s="348"/>
      <c r="L144" s="433"/>
      <c r="M144" s="194"/>
      <c r="AB144"/>
      <c r="AC144"/>
      <c r="AD144"/>
      <c r="AE144"/>
      <c r="AF144"/>
      <c r="AG144"/>
      <c r="AH144"/>
      <c r="AI144"/>
      <c r="AJ144"/>
      <c r="AK144"/>
      <c r="AL144"/>
      <c r="AM144"/>
      <c r="AN144"/>
      <c r="AO144"/>
      <c r="AP144" s="301"/>
      <c r="AQ144" s="313">
        <f t="shared" si="27"/>
        <v>78</v>
      </c>
      <c r="AR144">
        <f t="shared" si="26"/>
        <v>1515.75</v>
      </c>
      <c r="AS144">
        <f t="shared" si="28"/>
        <v>0</v>
      </c>
      <c r="AT144"/>
      <c r="AU144"/>
      <c r="AV144"/>
      <c r="AW144"/>
      <c r="AX144"/>
      <c r="AY144"/>
      <c r="AZ144"/>
      <c r="BA144"/>
      <c r="BB144"/>
      <c r="BC144"/>
      <c r="BD144"/>
      <c r="BE144"/>
    </row>
    <row r="145" spans="2:57" ht="27" customHeight="1" x14ac:dyDescent="0.2">
      <c r="B145" s="332">
        <f t="shared" si="25"/>
        <v>34</v>
      </c>
      <c r="C145" s="381" t="s">
        <v>62</v>
      </c>
      <c r="D145" s="381" t="s">
        <v>85</v>
      </c>
      <c r="E145" s="374">
        <v>120.5</v>
      </c>
      <c r="F145" s="351">
        <v>3.677</v>
      </c>
      <c r="G145" s="286">
        <v>120.73</v>
      </c>
      <c r="H145" s="286">
        <v>4.1159999999999997</v>
      </c>
      <c r="I145" s="286">
        <v>119.73</v>
      </c>
      <c r="J145" s="781">
        <v>2.2679999999999998</v>
      </c>
      <c r="K145" s="348"/>
      <c r="L145" s="533"/>
      <c r="M145" s="194"/>
      <c r="AB145"/>
      <c r="AC145"/>
      <c r="AD145"/>
      <c r="AE145">
        <v>1</v>
      </c>
      <c r="AF145"/>
      <c r="AG145"/>
      <c r="AH145"/>
      <c r="AI145"/>
      <c r="AJ145"/>
      <c r="AK145"/>
      <c r="AL145"/>
      <c r="AM145"/>
      <c r="AN145"/>
      <c r="AO145"/>
      <c r="AP145" s="301"/>
      <c r="AQ145" s="313">
        <f t="shared" si="27"/>
        <v>79</v>
      </c>
      <c r="AR145">
        <f t="shared" si="26"/>
        <v>1525.2</v>
      </c>
      <c r="AS145">
        <f t="shared" si="28"/>
        <v>0</v>
      </c>
      <c r="AT145"/>
      <c r="AU145"/>
      <c r="AV145"/>
      <c r="AW145"/>
      <c r="AX145"/>
      <c r="AY145"/>
      <c r="AZ145"/>
      <c r="BA145"/>
      <c r="BB145"/>
      <c r="BC145"/>
      <c r="BD145"/>
      <c r="BE145"/>
    </row>
    <row r="146" spans="2:57" ht="27" customHeight="1" x14ac:dyDescent="0.2">
      <c r="B146" s="332">
        <f t="shared" si="25"/>
        <v>35</v>
      </c>
      <c r="C146" s="381" t="s">
        <v>63</v>
      </c>
      <c r="D146" s="381" t="s">
        <v>86</v>
      </c>
      <c r="E146" s="374">
        <v>110.56</v>
      </c>
      <c r="F146" s="351">
        <v>2.75</v>
      </c>
      <c r="G146" s="286">
        <v>110.28</v>
      </c>
      <c r="H146" s="286">
        <v>2.2189999999999999</v>
      </c>
      <c r="I146" s="717">
        <v>110.58</v>
      </c>
      <c r="J146" s="789">
        <v>2.7650000000000001</v>
      </c>
      <c r="K146" s="348"/>
      <c r="L146" s="533"/>
      <c r="M146" s="194"/>
      <c r="AB146"/>
      <c r="AC146"/>
      <c r="AD146"/>
      <c r="AE146"/>
      <c r="AF146"/>
      <c r="AG146"/>
      <c r="AH146"/>
      <c r="AI146"/>
      <c r="AJ146"/>
      <c r="AK146"/>
      <c r="AL146"/>
      <c r="AM146"/>
      <c r="AN146"/>
      <c r="AO146"/>
      <c r="AP146" s="301"/>
      <c r="AQ146" s="313">
        <f t="shared" si="27"/>
        <v>80</v>
      </c>
      <c r="AR146">
        <f t="shared" si="26"/>
        <v>1547.26</v>
      </c>
      <c r="AS146">
        <f t="shared" si="28"/>
        <v>0</v>
      </c>
      <c r="AT146"/>
      <c r="AU146"/>
      <c r="AV146"/>
      <c r="AW146"/>
      <c r="AX146"/>
      <c r="AY146"/>
      <c r="AZ146"/>
      <c r="BA146"/>
      <c r="BB146"/>
      <c r="BC146"/>
      <c r="BD146"/>
      <c r="BE146"/>
    </row>
    <row r="147" spans="2:57" ht="27" customHeight="1" x14ac:dyDescent="0.2">
      <c r="B147" s="332">
        <f t="shared" si="25"/>
        <v>36</v>
      </c>
      <c r="C147" s="381" t="s">
        <v>64</v>
      </c>
      <c r="D147" s="381" t="s">
        <v>87</v>
      </c>
      <c r="E147" s="374">
        <v>72</v>
      </c>
      <c r="F147" s="351">
        <v>38.036000000000001</v>
      </c>
      <c r="G147" s="286">
        <v>68.180000000000007</v>
      </c>
      <c r="H147" s="333">
        <v>27.16</v>
      </c>
      <c r="I147" s="286">
        <v>68.040000000000006</v>
      </c>
      <c r="J147" s="784">
        <v>26.88</v>
      </c>
      <c r="K147" s="348"/>
      <c r="L147" s="433"/>
      <c r="M147" s="194"/>
      <c r="AB147"/>
      <c r="AC147"/>
      <c r="AD147"/>
      <c r="AE147"/>
      <c r="AF147"/>
      <c r="AG147"/>
      <c r="AH147"/>
      <c r="AI147"/>
      <c r="AJ147"/>
      <c r="AK147"/>
      <c r="AL147"/>
      <c r="AM147"/>
      <c r="AN147"/>
      <c r="AO147"/>
      <c r="AP147" s="301"/>
      <c r="AQ147" s="313">
        <f t="shared" si="27"/>
        <v>81</v>
      </c>
      <c r="AR147">
        <f t="shared" si="26"/>
        <v>1561.57</v>
      </c>
      <c r="AS147">
        <f t="shared" si="28"/>
        <v>0</v>
      </c>
      <c r="AT147"/>
      <c r="AU147"/>
      <c r="AV147"/>
      <c r="AW147"/>
      <c r="AX147"/>
      <c r="AY147"/>
      <c r="AZ147"/>
      <c r="BA147"/>
      <c r="BB147"/>
      <c r="BC147"/>
      <c r="BD147"/>
      <c r="BE147"/>
    </row>
    <row r="148" spans="2:57" ht="27" customHeight="1" x14ac:dyDescent="0.2">
      <c r="B148" s="332">
        <f t="shared" si="25"/>
        <v>37</v>
      </c>
      <c r="C148" s="381" t="s">
        <v>65</v>
      </c>
      <c r="D148" s="381" t="s">
        <v>87</v>
      </c>
      <c r="E148" s="374">
        <v>185</v>
      </c>
      <c r="F148" s="351">
        <v>388.72199999999998</v>
      </c>
      <c r="G148" s="286">
        <v>175.5</v>
      </c>
      <c r="H148" s="333">
        <v>294.72000000000003</v>
      </c>
      <c r="I148" s="466">
        <v>183.8</v>
      </c>
      <c r="J148" s="790">
        <v>376.31</v>
      </c>
      <c r="K148" s="348"/>
      <c r="L148" s="433"/>
      <c r="M148" s="194"/>
      <c r="AB148"/>
      <c r="AC148"/>
      <c r="AD148"/>
      <c r="AE148"/>
      <c r="AF148"/>
      <c r="AG148"/>
      <c r="AH148"/>
      <c r="AI148"/>
      <c r="AJ148"/>
      <c r="AK148"/>
      <c r="AL148"/>
      <c r="AM148"/>
      <c r="AN148"/>
      <c r="AO148"/>
      <c r="AP148" s="301"/>
      <c r="AQ148" s="313">
        <f t="shared" si="27"/>
        <v>82</v>
      </c>
      <c r="AR148">
        <f t="shared" si="26"/>
        <v>1568.2</v>
      </c>
      <c r="AS148">
        <f t="shared" si="28"/>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229.19</v>
      </c>
      <c r="H149" s="333">
        <v>6.024</v>
      </c>
      <c r="I149" s="286">
        <v>229.48</v>
      </c>
      <c r="J149" s="784">
        <v>7.4580000000000002</v>
      </c>
      <c r="K149" s="348"/>
      <c r="L149" s="433"/>
      <c r="M149" s="433"/>
      <c r="AB149"/>
      <c r="AC149"/>
      <c r="AD149"/>
      <c r="AE149"/>
      <c r="AF149"/>
      <c r="AG149"/>
      <c r="AH149"/>
      <c r="AI149"/>
      <c r="AJ149"/>
      <c r="AK149"/>
      <c r="AL149"/>
      <c r="AM149"/>
      <c r="AN149"/>
      <c r="AO149"/>
      <c r="AP149" s="301"/>
      <c r="AQ149" s="313">
        <f t="shared" si="27"/>
        <v>83</v>
      </c>
      <c r="AR149">
        <f t="shared" si="26"/>
        <v>1564.71</v>
      </c>
      <c r="AS149">
        <f t="shared" si="28"/>
        <v>0</v>
      </c>
      <c r="AT149"/>
      <c r="AU149"/>
      <c r="AV149"/>
      <c r="AW149"/>
      <c r="AX149"/>
      <c r="AY149"/>
      <c r="AZ149"/>
      <c r="BA149"/>
      <c r="BB149"/>
      <c r="BC149"/>
      <c r="BD149"/>
      <c r="BE149"/>
    </row>
    <row r="150" spans="2:57" ht="27" customHeight="1" x14ac:dyDescent="0.2">
      <c r="B150" s="330">
        <v>39</v>
      </c>
      <c r="C150" s="331" t="s">
        <v>212</v>
      </c>
      <c r="D150" s="331" t="s">
        <v>76</v>
      </c>
      <c r="E150" s="352">
        <v>149.30000000000001</v>
      </c>
      <c r="F150" s="377">
        <v>17.670000000000002</v>
      </c>
      <c r="G150" s="352">
        <v>149.24</v>
      </c>
      <c r="H150" s="377">
        <v>10.86</v>
      </c>
      <c r="I150" s="352">
        <v>149.4</v>
      </c>
      <c r="J150" s="779">
        <v>11.02</v>
      </c>
      <c r="K150" s="555"/>
      <c r="L150" s="535"/>
      <c r="M150" s="194"/>
      <c r="AB150"/>
      <c r="AC150"/>
      <c r="AD150"/>
      <c r="AE150"/>
      <c r="AF150"/>
      <c r="AG150"/>
      <c r="AH150"/>
      <c r="AI150"/>
      <c r="AJ150"/>
      <c r="AK150"/>
      <c r="AL150"/>
      <c r="AM150"/>
      <c r="AN150"/>
      <c r="AO150"/>
      <c r="AP150" s="301"/>
      <c r="AQ150" s="313">
        <f t="shared" si="27"/>
        <v>84</v>
      </c>
      <c r="AR150">
        <f t="shared" si="26"/>
        <v>1563.02</v>
      </c>
      <c r="AS150">
        <f t="shared" si="28"/>
        <v>0</v>
      </c>
      <c r="AT150"/>
      <c r="AU150"/>
      <c r="AV150"/>
      <c r="AW150"/>
      <c r="AX150"/>
      <c r="AY150"/>
      <c r="AZ150"/>
      <c r="BA150"/>
      <c r="BB150"/>
      <c r="BC150"/>
      <c r="BD150"/>
      <c r="BE150"/>
    </row>
    <row r="151" spans="2:57" ht="27" customHeight="1" x14ac:dyDescent="0.25">
      <c r="B151" s="332">
        <f>+B150+1</f>
        <v>40</v>
      </c>
      <c r="C151" s="381" t="s">
        <v>213</v>
      </c>
      <c r="D151" s="381" t="s">
        <v>80</v>
      </c>
      <c r="E151" s="374">
        <v>39</v>
      </c>
      <c r="F151" s="351">
        <v>0.47399999999999998</v>
      </c>
      <c r="G151" s="374"/>
      <c r="H151" s="351"/>
      <c r="I151" s="730">
        <v>38.83</v>
      </c>
      <c r="J151" s="784">
        <v>0.45200000000000001</v>
      </c>
      <c r="K151" s="555"/>
      <c r="L151" s="535"/>
      <c r="AB151"/>
      <c r="AC151"/>
      <c r="AD151"/>
      <c r="AE151"/>
      <c r="AF151"/>
      <c r="AG151"/>
      <c r="AH151"/>
      <c r="AI151"/>
      <c r="AJ151"/>
      <c r="AK151"/>
      <c r="AL151"/>
      <c r="AM151"/>
      <c r="AN151"/>
      <c r="AO151"/>
      <c r="AP151" s="301"/>
      <c r="AQ151" s="313">
        <f t="shared" si="27"/>
        <v>85</v>
      </c>
      <c r="AR151">
        <f t="shared" si="26"/>
        <v>1565.81</v>
      </c>
      <c r="AS151">
        <f t="shared" si="28"/>
        <v>0</v>
      </c>
      <c r="AT151"/>
      <c r="AU151"/>
      <c r="AV151"/>
      <c r="AW151"/>
      <c r="AX151"/>
      <c r="AY151"/>
      <c r="AZ151"/>
      <c r="BA151"/>
      <c r="BB151"/>
      <c r="BC151"/>
      <c r="BD151"/>
      <c r="BE151"/>
    </row>
    <row r="152" spans="2:57" ht="27" customHeight="1" thickBot="1" x14ac:dyDescent="0.3">
      <c r="B152" s="334">
        <v>41</v>
      </c>
      <c r="C152" s="335" t="s">
        <v>214</v>
      </c>
      <c r="D152" s="335" t="s">
        <v>80</v>
      </c>
      <c r="E152" s="382">
        <v>70</v>
      </c>
      <c r="F152" s="353">
        <v>0.81699999999999995</v>
      </c>
      <c r="G152" s="382"/>
      <c r="H152" s="353"/>
      <c r="I152" s="725">
        <v>70.05</v>
      </c>
      <c r="J152" s="784">
        <v>0.753</v>
      </c>
      <c r="K152" s="555"/>
      <c r="L152" s="535"/>
      <c r="AB152"/>
      <c r="AC152"/>
      <c r="AD152"/>
      <c r="AE152"/>
      <c r="AF152"/>
      <c r="AG152"/>
      <c r="AH152"/>
      <c r="AI152"/>
      <c r="AJ152"/>
      <c r="AK152"/>
      <c r="AL152"/>
      <c r="AM152"/>
      <c r="AN152"/>
      <c r="AO152"/>
      <c r="AP152" s="301"/>
      <c r="AQ152" s="313">
        <f t="shared" si="27"/>
        <v>86</v>
      </c>
      <c r="AR152">
        <f t="shared" si="26"/>
        <v>1562.18</v>
      </c>
      <c r="AS152">
        <f t="shared" si="28"/>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1375.9690000000001</v>
      </c>
      <c r="I153" s="355"/>
      <c r="J153" s="312">
        <f>SUM(J112:J152)</f>
        <v>1587.5792000000001</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1.1537899473025919</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216</v>
      </c>
      <c r="D155" s="339"/>
      <c r="E155" s="422">
        <v>1736.79</v>
      </c>
      <c r="F155" s="360">
        <v>1</v>
      </c>
      <c r="G155" s="361" t="s">
        <v>68</v>
      </c>
      <c r="H155" s="360">
        <f>+H153/F153*100%</f>
        <v>0.75857670862841864</v>
      </c>
      <c r="I155" s="362"/>
      <c r="J155" s="297">
        <f>+J153/F153</f>
        <v>0.87523818067335679</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1597.22</v>
      </c>
      <c r="AS156">
        <f t="shared" si="28"/>
        <v>0</v>
      </c>
      <c r="AT156"/>
      <c r="AU156"/>
      <c r="AV156"/>
      <c r="AW156"/>
      <c r="AX156"/>
      <c r="AY156"/>
      <c r="AZ156"/>
      <c r="BA156"/>
      <c r="BB156"/>
      <c r="BC156"/>
      <c r="BD156"/>
      <c r="BE156"/>
    </row>
    <row r="157" spans="2:57" ht="27" customHeight="1" thickBot="1" x14ac:dyDescent="0.25">
      <c r="B157" s="327"/>
      <c r="C157" s="289"/>
      <c r="D157" s="289"/>
      <c r="E157" s="289"/>
      <c r="F157" s="569">
        <v>13</v>
      </c>
      <c r="G157" s="620" t="s">
        <v>6</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1521.12</v>
      </c>
      <c r="AS157">
        <f t="shared" si="28"/>
        <v>0</v>
      </c>
      <c r="AT157"/>
      <c r="AU157"/>
      <c r="AV157"/>
      <c r="AW157"/>
      <c r="AX157"/>
      <c r="AY157"/>
      <c r="AZ157"/>
      <c r="BA157"/>
      <c r="BB157"/>
      <c r="BC157"/>
      <c r="BD157"/>
      <c r="BE157"/>
    </row>
    <row r="158" spans="2:57" ht="27" customHeight="1" x14ac:dyDescent="0.2">
      <c r="B158" s="426" t="s">
        <v>18</v>
      </c>
      <c r="C158" s="429" t="s">
        <v>19</v>
      </c>
      <c r="D158" s="429" t="s">
        <v>73</v>
      </c>
      <c r="E158" s="877" t="s">
        <v>20</v>
      </c>
      <c r="F158" s="878"/>
      <c r="G158" s="877" t="s">
        <v>94</v>
      </c>
      <c r="H158" s="878"/>
      <c r="I158" s="877" t="s">
        <v>22</v>
      </c>
      <c r="J158" s="878"/>
      <c r="K158" s="423" t="s">
        <v>160</v>
      </c>
      <c r="L158" s="346"/>
      <c r="M158" s="194"/>
      <c r="AB158"/>
      <c r="AC158"/>
      <c r="AD158"/>
      <c r="AE158"/>
      <c r="AF158"/>
      <c r="AG158"/>
      <c r="AH158"/>
      <c r="AI158"/>
      <c r="AJ158"/>
      <c r="AK158"/>
      <c r="AL158"/>
      <c r="AM158"/>
      <c r="AN158"/>
      <c r="AO158"/>
      <c r="AP158" s="301"/>
      <c r="AQ158" s="313">
        <f t="shared" si="27"/>
        <v>89</v>
      </c>
      <c r="AR158">
        <f>IF(AE35="tad","tad",AE35)</f>
        <v>1587.2</v>
      </c>
      <c r="AS158">
        <f t="shared" si="28"/>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1589.4</v>
      </c>
      <c r="AS159">
        <f t="shared" si="28"/>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1594.12</v>
      </c>
      <c r="AS160">
        <f t="shared" si="28"/>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1614.52</v>
      </c>
      <c r="AS161">
        <f t="shared" si="28"/>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55.56</v>
      </c>
      <c r="H162" s="285">
        <v>29.927</v>
      </c>
      <c r="I162" s="750">
        <v>55.8</v>
      </c>
      <c r="J162" s="750">
        <v>31.361000000000001</v>
      </c>
      <c r="K162" s="558">
        <v>0</v>
      </c>
      <c r="L162" s="446"/>
      <c r="M162" s="519"/>
      <c r="N162" s="437"/>
      <c r="AB162"/>
      <c r="AC162"/>
      <c r="AD162"/>
      <c r="AE162"/>
      <c r="AF162"/>
      <c r="AG162"/>
      <c r="AH162"/>
      <c r="AI162"/>
      <c r="AJ162"/>
      <c r="AK162"/>
      <c r="AL162"/>
      <c r="AM162"/>
      <c r="AN162"/>
      <c r="AO162"/>
      <c r="AP162" s="301"/>
      <c r="AQ162" s="313">
        <f t="shared" si="27"/>
        <v>93</v>
      </c>
      <c r="AR162">
        <f t="shared" si="29"/>
        <v>1629.24</v>
      </c>
      <c r="AS162">
        <f t="shared" si="28"/>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339.29</v>
      </c>
      <c r="H163" s="333">
        <v>7.593</v>
      </c>
      <c r="I163" s="373">
        <v>339.5</v>
      </c>
      <c r="J163" s="771">
        <v>7.77</v>
      </c>
      <c r="K163" s="558">
        <v>0</v>
      </c>
      <c r="L163" s="447"/>
      <c r="M163" s="520"/>
      <c r="N163" s="438"/>
      <c r="AB163"/>
      <c r="AC163"/>
      <c r="AD163"/>
      <c r="AE163"/>
      <c r="AF163"/>
      <c r="AG163"/>
      <c r="AH163"/>
      <c r="AI163"/>
      <c r="AJ163"/>
      <c r="AK163"/>
      <c r="AL163"/>
      <c r="AM163"/>
      <c r="AN163"/>
      <c r="AO163"/>
      <c r="AP163" s="301"/>
      <c r="AQ163" s="313">
        <f t="shared" si="27"/>
        <v>94</v>
      </c>
      <c r="AR163">
        <f t="shared" si="29"/>
        <v>1628.75</v>
      </c>
      <c r="AS163">
        <f t="shared" si="28"/>
        <v>0</v>
      </c>
      <c r="AT163"/>
      <c r="AU163"/>
      <c r="AV163"/>
      <c r="AW163"/>
      <c r="AX163"/>
      <c r="AY163"/>
      <c r="AZ163"/>
      <c r="BA163"/>
      <c r="BB163"/>
      <c r="BC163"/>
      <c r="BD163"/>
      <c r="BE163"/>
    </row>
    <row r="164" spans="2:57" ht="27" customHeight="1" x14ac:dyDescent="0.2">
      <c r="B164" s="332">
        <f t="shared" ref="B164:B198" si="30">+B163+1</f>
        <v>3</v>
      </c>
      <c r="C164" s="381" t="s">
        <v>30</v>
      </c>
      <c r="D164" s="381" t="s">
        <v>75</v>
      </c>
      <c r="E164" s="374">
        <v>77.5</v>
      </c>
      <c r="F164" s="351">
        <v>49.02</v>
      </c>
      <c r="G164" s="286">
        <v>75.94</v>
      </c>
      <c r="H164" s="333">
        <v>39.430999999999997</v>
      </c>
      <c r="I164" s="373">
        <v>77.31</v>
      </c>
      <c r="J164" s="771">
        <v>47.786999999999999</v>
      </c>
      <c r="K164" s="558">
        <v>0</v>
      </c>
      <c r="L164" s="447"/>
      <c r="M164" s="519"/>
      <c r="N164" s="437"/>
      <c r="AB164"/>
      <c r="AC164"/>
      <c r="AD164"/>
      <c r="AE164"/>
      <c r="AF164"/>
      <c r="AG164"/>
      <c r="AH164"/>
      <c r="AI164"/>
      <c r="AJ164"/>
      <c r="AK164"/>
      <c r="AL164"/>
      <c r="AM164"/>
      <c r="AN164"/>
      <c r="AO164"/>
      <c r="AP164" s="301"/>
      <c r="AQ164" s="313">
        <f t="shared" si="27"/>
        <v>95</v>
      </c>
      <c r="AR164">
        <f t="shared" si="29"/>
        <v>1641.32</v>
      </c>
      <c r="AS164">
        <f t="shared" si="28"/>
        <v>0</v>
      </c>
      <c r="AT164"/>
      <c r="AU164"/>
      <c r="AV164"/>
      <c r="AW164"/>
      <c r="AX164"/>
      <c r="AY164"/>
      <c r="AZ164"/>
      <c r="BA164"/>
      <c r="BB164"/>
      <c r="BC164"/>
      <c r="BD164"/>
      <c r="BE164"/>
    </row>
    <row r="165" spans="2:57" ht="27" customHeight="1" x14ac:dyDescent="0.3">
      <c r="B165" s="332">
        <f t="shared" si="30"/>
        <v>4</v>
      </c>
      <c r="C165" s="381" t="s">
        <v>31</v>
      </c>
      <c r="D165" s="381" t="s">
        <v>76</v>
      </c>
      <c r="E165" s="374">
        <v>463.3</v>
      </c>
      <c r="F165" s="351">
        <v>49.9</v>
      </c>
      <c r="G165" s="373">
        <v>462.9</v>
      </c>
      <c r="H165" s="373">
        <v>45.993000000000002</v>
      </c>
      <c r="I165" s="351">
        <v>462.61</v>
      </c>
      <c r="J165" s="771">
        <v>39.944000000000003</v>
      </c>
      <c r="K165" s="558">
        <v>0</v>
      </c>
      <c r="L165" s="537"/>
      <c r="M165" s="434"/>
      <c r="N165" s="435"/>
      <c r="O165" s="436"/>
      <c r="AB165"/>
      <c r="AC165"/>
      <c r="AD165"/>
      <c r="AE165"/>
      <c r="AF165"/>
      <c r="AG165"/>
      <c r="AH165"/>
      <c r="AI165"/>
      <c r="AJ165"/>
      <c r="AK165"/>
      <c r="AL165"/>
      <c r="AM165"/>
      <c r="AN165"/>
      <c r="AO165"/>
      <c r="AP165" s="301"/>
      <c r="AQ165" s="313">
        <f t="shared" si="27"/>
        <v>96</v>
      </c>
      <c r="AR165">
        <f t="shared" si="29"/>
        <v>1644.89</v>
      </c>
      <c r="AS165">
        <f t="shared" si="28"/>
        <v>0</v>
      </c>
      <c r="AT165"/>
      <c r="AU165"/>
      <c r="AV165"/>
      <c r="AW165"/>
      <c r="AX165"/>
      <c r="AY165"/>
      <c r="AZ165"/>
      <c r="BA165"/>
      <c r="BB165"/>
      <c r="BC165"/>
      <c r="BD165"/>
      <c r="BE165"/>
    </row>
    <row r="166" spans="2:57" ht="27" customHeight="1" x14ac:dyDescent="0.25">
      <c r="B166" s="332">
        <f t="shared" si="30"/>
        <v>5</v>
      </c>
      <c r="C166" s="381" t="s">
        <v>32</v>
      </c>
      <c r="D166" s="381" t="s">
        <v>77</v>
      </c>
      <c r="E166" s="374">
        <v>207</v>
      </c>
      <c r="F166" s="351">
        <v>9.5030000000000001</v>
      </c>
      <c r="G166" s="286">
        <v>206.38</v>
      </c>
      <c r="H166" s="287">
        <v>8.7639999999999993</v>
      </c>
      <c r="I166" s="744">
        <v>320</v>
      </c>
      <c r="J166" s="771">
        <v>5.1509999999999998</v>
      </c>
      <c r="K166" s="558">
        <v>0</v>
      </c>
      <c r="L166" s="538"/>
      <c r="M166" s="194"/>
      <c r="AB166"/>
      <c r="AC166"/>
      <c r="AD166"/>
      <c r="AE166"/>
      <c r="AF166"/>
      <c r="AG166"/>
      <c r="AH166"/>
      <c r="AI166"/>
      <c r="AJ166"/>
      <c r="AK166"/>
      <c r="AL166"/>
      <c r="AM166"/>
      <c r="AN166"/>
      <c r="AO166"/>
      <c r="AP166" s="301"/>
      <c r="AQ166" s="313">
        <f t="shared" si="27"/>
        <v>97</v>
      </c>
      <c r="AR166">
        <f t="shared" si="29"/>
        <v>1640.71</v>
      </c>
      <c r="AS166">
        <f t="shared" si="28"/>
        <v>0</v>
      </c>
      <c r="AT166"/>
      <c r="AU166"/>
      <c r="AV166"/>
      <c r="AW166"/>
      <c r="AX166"/>
      <c r="AY166"/>
      <c r="AZ166"/>
      <c r="BA166"/>
      <c r="BB166"/>
      <c r="BC166"/>
      <c r="BD166"/>
      <c r="BE166"/>
    </row>
    <row r="167" spans="2:57" ht="27" customHeight="1" x14ac:dyDescent="0.25">
      <c r="B167" s="332">
        <f t="shared" si="30"/>
        <v>6</v>
      </c>
      <c r="C167" s="381" t="s">
        <v>33</v>
      </c>
      <c r="D167" s="381" t="s">
        <v>77</v>
      </c>
      <c r="E167" s="374">
        <v>320</v>
      </c>
      <c r="F167" s="351">
        <v>5.1509999999999998</v>
      </c>
      <c r="G167" s="286">
        <v>316.74</v>
      </c>
      <c r="H167" s="287">
        <v>4.5</v>
      </c>
      <c r="I167" s="744">
        <v>43.92</v>
      </c>
      <c r="J167" s="771">
        <v>2.238</v>
      </c>
      <c r="K167" s="558">
        <v>0</v>
      </c>
      <c r="L167" s="539"/>
      <c r="M167" s="194"/>
      <c r="AB167"/>
      <c r="AC167"/>
      <c r="AD167"/>
      <c r="AE167"/>
      <c r="AF167"/>
      <c r="AG167"/>
      <c r="AH167"/>
      <c r="AI167"/>
      <c r="AJ167"/>
      <c r="AK167"/>
      <c r="AL167"/>
      <c r="AM167"/>
      <c r="AN167"/>
      <c r="AO167"/>
      <c r="AP167" s="301"/>
      <c r="AQ167" s="313">
        <f t="shared" si="27"/>
        <v>98</v>
      </c>
      <c r="AR167">
        <f t="shared" si="29"/>
        <v>1638.74</v>
      </c>
      <c r="AS167">
        <f t="shared" si="28"/>
        <v>0</v>
      </c>
      <c r="AT167"/>
      <c r="AU167"/>
      <c r="AV167"/>
      <c r="AW167"/>
      <c r="AX167"/>
      <c r="AY167"/>
      <c r="AZ167"/>
      <c r="BA167"/>
      <c r="BB167"/>
      <c r="BC167"/>
      <c r="BD167"/>
      <c r="BE167"/>
    </row>
    <row r="168" spans="2:57" ht="27" customHeight="1" x14ac:dyDescent="0.25">
      <c r="B168" s="332">
        <f t="shared" si="30"/>
        <v>7</v>
      </c>
      <c r="C168" s="381" t="s">
        <v>34</v>
      </c>
      <c r="D168" s="381" t="s">
        <v>78</v>
      </c>
      <c r="E168" s="374">
        <v>90</v>
      </c>
      <c r="F168" s="351">
        <v>689.09100000000001</v>
      </c>
      <c r="G168" s="286">
        <v>87.83</v>
      </c>
      <c r="H168" s="286">
        <v>582.31799999999998</v>
      </c>
      <c r="I168" s="744">
        <v>89.03</v>
      </c>
      <c r="J168" s="771">
        <v>635.822</v>
      </c>
      <c r="K168" s="558">
        <v>0</v>
      </c>
      <c r="L168" s="538"/>
      <c r="M168" s="194"/>
      <c r="AB168"/>
      <c r="AC168"/>
      <c r="AD168"/>
      <c r="AE168"/>
      <c r="AF168"/>
      <c r="AG168"/>
      <c r="AH168"/>
      <c r="AI168"/>
      <c r="AJ168"/>
      <c r="AK168"/>
      <c r="AL168"/>
      <c r="AM168"/>
      <c r="AN168"/>
      <c r="AO168"/>
      <c r="AP168" s="301"/>
      <c r="AQ168" s="313">
        <f t="shared" si="27"/>
        <v>99</v>
      </c>
      <c r="AR168">
        <f t="shared" si="29"/>
        <v>1629.1</v>
      </c>
      <c r="AS168">
        <f t="shared" si="28"/>
        <v>0</v>
      </c>
      <c r="AT168"/>
      <c r="AU168"/>
      <c r="AV168"/>
      <c r="AW168"/>
      <c r="AX168"/>
      <c r="AY168"/>
      <c r="AZ168"/>
      <c r="BA168"/>
      <c r="BB168"/>
      <c r="BC168"/>
      <c r="BD168"/>
      <c r="BE168"/>
    </row>
    <row r="169" spans="2:57" ht="27" customHeight="1" x14ac:dyDescent="0.2">
      <c r="B169" s="332">
        <f t="shared" si="30"/>
        <v>8</v>
      </c>
      <c r="C169" s="381" t="s">
        <v>35</v>
      </c>
      <c r="D169" s="381" t="s">
        <v>79</v>
      </c>
      <c r="E169" s="374">
        <v>120.5</v>
      </c>
      <c r="F169" s="351">
        <v>2.0920000000000001</v>
      </c>
      <c r="G169" s="286">
        <v>118.45</v>
      </c>
      <c r="H169" s="333">
        <v>1.236</v>
      </c>
      <c r="I169" s="375">
        <v>119.85</v>
      </c>
      <c r="J169" s="771">
        <v>1.4890000000000001</v>
      </c>
      <c r="K169" s="558">
        <v>0</v>
      </c>
      <c r="L169" s="540"/>
      <c r="M169" s="194"/>
      <c r="AB169"/>
      <c r="AC169"/>
      <c r="AD169"/>
      <c r="AE169"/>
      <c r="AF169"/>
      <c r="AG169"/>
      <c r="AH169"/>
      <c r="AI169"/>
      <c r="AJ169"/>
      <c r="AK169"/>
      <c r="AL169"/>
      <c r="AM169"/>
      <c r="AN169"/>
      <c r="AO169"/>
      <c r="AP169" s="301"/>
      <c r="AQ169" s="313">
        <f t="shared" si="27"/>
        <v>100</v>
      </c>
      <c r="AR169">
        <f t="shared" si="29"/>
        <v>1628.18</v>
      </c>
      <c r="AS169">
        <f t="shared" si="28"/>
        <v>0</v>
      </c>
      <c r="AT169"/>
      <c r="AU169"/>
      <c r="AV169"/>
      <c r="AW169"/>
      <c r="AX169"/>
      <c r="AY169"/>
      <c r="AZ169"/>
      <c r="BA169"/>
      <c r="BB169"/>
      <c r="BC169"/>
      <c r="BD169"/>
      <c r="BE169"/>
    </row>
    <row r="170" spans="2:57" ht="27" customHeight="1" x14ac:dyDescent="0.25">
      <c r="B170" s="332">
        <f t="shared" si="30"/>
        <v>9</v>
      </c>
      <c r="C170" s="381" t="s">
        <v>36</v>
      </c>
      <c r="D170" s="381" t="s">
        <v>79</v>
      </c>
      <c r="E170" s="374">
        <v>120.8</v>
      </c>
      <c r="F170" s="351">
        <v>2.3530000000000002</v>
      </c>
      <c r="G170" s="286">
        <v>116.82</v>
      </c>
      <c r="H170" s="333">
        <v>1.2989999999999999</v>
      </c>
      <c r="I170" s="744">
        <v>119.05</v>
      </c>
      <c r="J170" s="771">
        <v>1.0349999999999999</v>
      </c>
      <c r="K170" s="558">
        <v>0</v>
      </c>
      <c r="L170" s="538"/>
      <c r="M170" s="194"/>
      <c r="AB170"/>
      <c r="AC170"/>
      <c r="AD170"/>
      <c r="AE170"/>
      <c r="AF170"/>
      <c r="AG170"/>
      <c r="AH170"/>
      <c r="AI170"/>
      <c r="AJ170"/>
      <c r="AK170"/>
      <c r="AL170"/>
      <c r="AM170"/>
      <c r="AN170"/>
      <c r="AO170"/>
      <c r="AP170" s="301"/>
      <c r="AQ170" s="313">
        <f t="shared" si="27"/>
        <v>101</v>
      </c>
      <c r="AR170">
        <f t="shared" si="29"/>
        <v>1624.21</v>
      </c>
      <c r="AS170">
        <f t="shared" si="28"/>
        <v>0</v>
      </c>
      <c r="AT170"/>
      <c r="AU170"/>
      <c r="AV170"/>
      <c r="AW170"/>
      <c r="AX170"/>
      <c r="AY170"/>
      <c r="AZ170"/>
      <c r="BA170"/>
      <c r="BB170"/>
      <c r="BC170"/>
      <c r="BD170"/>
      <c r="BE170"/>
    </row>
    <row r="171" spans="2:57" ht="27" customHeight="1" x14ac:dyDescent="0.25">
      <c r="B171" s="332">
        <f t="shared" si="30"/>
        <v>10</v>
      </c>
      <c r="C171" s="381" t="s">
        <v>37</v>
      </c>
      <c r="D171" s="381" t="s">
        <v>80</v>
      </c>
      <c r="E171" s="374">
        <v>46.5</v>
      </c>
      <c r="F171" s="374">
        <v>4.5999999999999996</v>
      </c>
      <c r="G171" s="286">
        <v>43.77</v>
      </c>
      <c r="H171" s="286">
        <v>2.4849999999999999</v>
      </c>
      <c r="I171" s="744">
        <v>43.92</v>
      </c>
      <c r="J171" s="771">
        <v>2.238</v>
      </c>
      <c r="K171" s="558">
        <v>0</v>
      </c>
      <c r="L171" s="538"/>
      <c r="M171" s="194"/>
      <c r="AB171"/>
      <c r="AC171"/>
      <c r="AD171"/>
      <c r="AE171"/>
      <c r="AF171"/>
      <c r="AG171"/>
      <c r="AH171"/>
      <c r="AI171"/>
      <c r="AJ171"/>
      <c r="AK171"/>
      <c r="AL171"/>
      <c r="AM171"/>
      <c r="AN171"/>
      <c r="AO171"/>
      <c r="AP171" s="301"/>
      <c r="AQ171" s="313">
        <f t="shared" si="27"/>
        <v>102</v>
      </c>
      <c r="AR171">
        <f t="shared" si="29"/>
        <v>1623.28</v>
      </c>
      <c r="AS171">
        <f t="shared" si="28"/>
        <v>0</v>
      </c>
      <c r="AT171"/>
      <c r="AU171"/>
      <c r="AV171"/>
      <c r="AW171"/>
      <c r="AX171"/>
      <c r="AY171"/>
      <c r="AZ171"/>
      <c r="BA171"/>
      <c r="BB171"/>
      <c r="BC171"/>
      <c r="BD171"/>
      <c r="BE171"/>
    </row>
    <row r="172" spans="2:57" ht="27" customHeight="1" x14ac:dyDescent="0.25">
      <c r="B172" s="332">
        <f t="shared" si="30"/>
        <v>11</v>
      </c>
      <c r="C172" s="381" t="s">
        <v>39</v>
      </c>
      <c r="D172" s="381" t="s">
        <v>80</v>
      </c>
      <c r="E172" s="374">
        <v>51.5</v>
      </c>
      <c r="F172" s="351">
        <v>2.4159999999999999</v>
      </c>
      <c r="G172" s="286">
        <v>47.84</v>
      </c>
      <c r="H172" s="286">
        <v>1.1819999999999999</v>
      </c>
      <c r="I172" s="745">
        <v>51.51</v>
      </c>
      <c r="J172" s="771">
        <v>2.5819999999999999</v>
      </c>
      <c r="K172" s="558">
        <v>0</v>
      </c>
      <c r="L172" s="538"/>
      <c r="M172" s="194"/>
      <c r="AB172"/>
      <c r="AC172"/>
      <c r="AD172"/>
      <c r="AE172"/>
      <c r="AF172"/>
      <c r="AG172"/>
      <c r="AH172"/>
      <c r="AI172"/>
      <c r="AJ172"/>
      <c r="AK172"/>
      <c r="AL172"/>
      <c r="AM172"/>
      <c r="AN172"/>
      <c r="AO172"/>
      <c r="AP172" s="301"/>
      <c r="AQ172" s="313">
        <f t="shared" si="27"/>
        <v>103</v>
      </c>
      <c r="AR172">
        <f t="shared" si="29"/>
        <v>1621.55</v>
      </c>
      <c r="AS172">
        <f t="shared" si="28"/>
        <v>0</v>
      </c>
      <c r="AT172"/>
      <c r="AU172"/>
      <c r="AV172"/>
      <c r="AW172"/>
      <c r="AX172"/>
      <c r="AY172"/>
      <c r="AZ172"/>
      <c r="BA172"/>
      <c r="BB172"/>
      <c r="BC172"/>
      <c r="BD172"/>
      <c r="BE172"/>
    </row>
    <row r="173" spans="2:57" ht="27" customHeight="1" x14ac:dyDescent="0.25">
      <c r="B173" s="332">
        <f t="shared" si="30"/>
        <v>12</v>
      </c>
      <c r="C173" s="381" t="s">
        <v>40</v>
      </c>
      <c r="D173" s="381" t="s">
        <v>78</v>
      </c>
      <c r="E173" s="374">
        <v>81</v>
      </c>
      <c r="F173" s="351">
        <v>1.093</v>
      </c>
      <c r="G173" s="286">
        <v>78.180000000000007</v>
      </c>
      <c r="H173" s="679">
        <v>0.64</v>
      </c>
      <c r="I173" s="744">
        <v>78.38</v>
      </c>
      <c r="J173" s="771">
        <v>0.98299999999999998</v>
      </c>
      <c r="K173" s="558">
        <v>0</v>
      </c>
      <c r="L173" s="538"/>
      <c r="M173" s="194"/>
      <c r="AB173"/>
      <c r="AC173"/>
      <c r="AD173"/>
      <c r="AE173"/>
      <c r="AF173"/>
      <c r="AG173"/>
      <c r="AH173"/>
      <c r="AI173"/>
      <c r="AJ173"/>
      <c r="AK173"/>
      <c r="AL173"/>
      <c r="AM173"/>
      <c r="AN173"/>
      <c r="AO173"/>
      <c r="AP173" s="301"/>
      <c r="AQ173" s="313">
        <f t="shared" si="27"/>
        <v>104</v>
      </c>
      <c r="AR173">
        <f t="shared" si="29"/>
        <v>1620.7</v>
      </c>
      <c r="AS173">
        <f t="shared" si="28"/>
        <v>0</v>
      </c>
      <c r="AT173"/>
      <c r="AU173"/>
      <c r="AV173"/>
      <c r="AW173"/>
      <c r="AX173"/>
      <c r="AY173"/>
      <c r="AZ173"/>
      <c r="BA173"/>
      <c r="BB173"/>
      <c r="BC173"/>
      <c r="BD173"/>
      <c r="BE173"/>
    </row>
    <row r="174" spans="2:57" ht="27" customHeight="1" x14ac:dyDescent="0.25">
      <c r="B174" s="332">
        <f t="shared" si="30"/>
        <v>13</v>
      </c>
      <c r="C174" s="381" t="s">
        <v>41</v>
      </c>
      <c r="D174" s="381" t="s">
        <v>78</v>
      </c>
      <c r="E174" s="374">
        <v>82.8</v>
      </c>
      <c r="F174" s="351">
        <v>0.42899999999999999</v>
      </c>
      <c r="G174" s="286">
        <v>81.62</v>
      </c>
      <c r="H174" s="333">
        <v>0.25800000000000001</v>
      </c>
      <c r="I174" s="744">
        <v>80.790000000000006</v>
      </c>
      <c r="J174" s="771">
        <v>2.5000000000000001E-2</v>
      </c>
      <c r="K174" s="558">
        <v>0</v>
      </c>
      <c r="L174" s="538"/>
      <c r="M174" s="194"/>
      <c r="AB174"/>
      <c r="AC174"/>
      <c r="AD174"/>
      <c r="AE174"/>
      <c r="AF174"/>
      <c r="AG174"/>
      <c r="AH174"/>
      <c r="AI174"/>
      <c r="AJ174"/>
      <c r="AK174"/>
      <c r="AL174"/>
      <c r="AM174"/>
      <c r="AN174"/>
      <c r="AO174"/>
      <c r="AP174" s="301"/>
      <c r="AQ174" s="313">
        <f t="shared" si="27"/>
        <v>105</v>
      </c>
      <c r="AR174">
        <f t="shared" si="29"/>
        <v>1623.12</v>
      </c>
      <c r="AS174">
        <f t="shared" si="28"/>
        <v>0</v>
      </c>
      <c r="AT174"/>
      <c r="AU174"/>
      <c r="AV174"/>
      <c r="AW174"/>
      <c r="AX174"/>
      <c r="AY174"/>
      <c r="AZ174"/>
      <c r="BA174"/>
      <c r="BB174"/>
      <c r="BC174"/>
      <c r="BD174"/>
      <c r="BE174"/>
    </row>
    <row r="175" spans="2:57" ht="27" customHeight="1" x14ac:dyDescent="0.25">
      <c r="B175" s="332">
        <f t="shared" si="30"/>
        <v>14</v>
      </c>
      <c r="C175" s="381" t="s">
        <v>42</v>
      </c>
      <c r="D175" s="381" t="s">
        <v>78</v>
      </c>
      <c r="E175" s="374">
        <v>69.95</v>
      </c>
      <c r="F175" s="351">
        <v>0.25</v>
      </c>
      <c r="G175" s="286">
        <v>69.27</v>
      </c>
      <c r="H175" s="374">
        <v>0.154</v>
      </c>
      <c r="I175" s="744">
        <v>63.69</v>
      </c>
      <c r="J175" s="771">
        <v>0.215</v>
      </c>
      <c r="K175" s="558">
        <v>0</v>
      </c>
      <c r="L175" s="538"/>
      <c r="M175" s="194"/>
      <c r="AB175"/>
      <c r="AC175"/>
      <c r="AD175"/>
      <c r="AE175"/>
      <c r="AF175"/>
      <c r="AG175"/>
      <c r="AH175"/>
      <c r="AI175"/>
      <c r="AJ175"/>
      <c r="AK175"/>
      <c r="AL175"/>
      <c r="AM175"/>
      <c r="AN175"/>
      <c r="AO175"/>
      <c r="AP175" s="301"/>
      <c r="AQ175" s="313">
        <f t="shared" si="27"/>
        <v>106</v>
      </c>
      <c r="AR175">
        <f t="shared" si="29"/>
        <v>1622.46</v>
      </c>
      <c r="AS175">
        <f t="shared" si="28"/>
        <v>0</v>
      </c>
      <c r="AT175"/>
      <c r="AU175"/>
      <c r="AV175"/>
      <c r="AW175"/>
      <c r="AX175"/>
      <c r="AY175"/>
      <c r="AZ175"/>
      <c r="BA175"/>
      <c r="BB175"/>
      <c r="BC175"/>
      <c r="BD175"/>
      <c r="BE175"/>
    </row>
    <row r="176" spans="2:57" ht="27" customHeight="1" x14ac:dyDescent="0.25">
      <c r="B176" s="332">
        <f t="shared" si="30"/>
        <v>15</v>
      </c>
      <c r="C176" s="381" t="s">
        <v>43</v>
      </c>
      <c r="D176" s="381" t="s">
        <v>78</v>
      </c>
      <c r="E176" s="374">
        <v>48.2</v>
      </c>
      <c r="F176" s="351">
        <v>0.38500000000000001</v>
      </c>
      <c r="G176" s="286">
        <v>44.53</v>
      </c>
      <c r="H176" s="333">
        <v>0.18</v>
      </c>
      <c r="I176" s="744">
        <v>46.8</v>
      </c>
      <c r="J176" s="771">
        <v>0.36599999999999999</v>
      </c>
      <c r="K176" s="558">
        <v>0</v>
      </c>
      <c r="L176" s="538"/>
      <c r="M176" s="194"/>
      <c r="AB176"/>
      <c r="AC176"/>
      <c r="AD176"/>
      <c r="AE176"/>
      <c r="AF176"/>
      <c r="AG176"/>
      <c r="AH176"/>
      <c r="AI176"/>
      <c r="AJ176"/>
      <c r="AK176"/>
      <c r="AL176"/>
      <c r="AM176"/>
      <c r="AN176"/>
      <c r="AO176"/>
      <c r="AP176" s="301"/>
      <c r="AQ176" s="313">
        <f t="shared" si="27"/>
        <v>107</v>
      </c>
      <c r="AR176">
        <f t="shared" si="29"/>
        <v>1618.82</v>
      </c>
      <c r="AS176">
        <f t="shared" si="28"/>
        <v>0</v>
      </c>
      <c r="AT176"/>
      <c r="AU176"/>
      <c r="AV176"/>
      <c r="AW176"/>
      <c r="AX176"/>
      <c r="AY176"/>
      <c r="AZ176"/>
      <c r="BA176"/>
      <c r="BB176"/>
      <c r="BC176"/>
      <c r="BD176"/>
      <c r="BE176"/>
    </row>
    <row r="177" spans="2:57" ht="27" customHeight="1" x14ac:dyDescent="0.2">
      <c r="B177" s="332">
        <f t="shared" si="30"/>
        <v>16</v>
      </c>
      <c r="C177" s="381" t="s">
        <v>81</v>
      </c>
      <c r="D177" s="381" t="s">
        <v>44</v>
      </c>
      <c r="E177" s="374">
        <v>136</v>
      </c>
      <c r="F177" s="351">
        <v>440</v>
      </c>
      <c r="G177" s="286">
        <v>135.83000000000001</v>
      </c>
      <c r="H177" s="286">
        <v>356.95699999999999</v>
      </c>
      <c r="I177" s="373">
        <v>131.71</v>
      </c>
      <c r="J177" s="774">
        <v>350.48</v>
      </c>
      <c r="K177" s="558">
        <v>0</v>
      </c>
      <c r="L177" s="452"/>
      <c r="M177" s="194"/>
      <c r="AB177"/>
      <c r="AC177"/>
      <c r="AD177"/>
      <c r="AE177"/>
      <c r="AF177"/>
      <c r="AG177"/>
      <c r="AH177"/>
      <c r="AI177"/>
      <c r="AJ177"/>
      <c r="AK177"/>
      <c r="AL177"/>
      <c r="AM177"/>
      <c r="AN177"/>
      <c r="AO177"/>
      <c r="AP177" s="301"/>
      <c r="AQ177" s="313">
        <f t="shared" si="27"/>
        <v>108</v>
      </c>
      <c r="AR177">
        <f t="shared" si="29"/>
        <v>1615.09</v>
      </c>
      <c r="AS177">
        <f t="shared" si="28"/>
        <v>0</v>
      </c>
      <c r="AT177"/>
      <c r="AU177"/>
      <c r="AV177"/>
      <c r="AW177"/>
      <c r="AX177"/>
      <c r="AY177"/>
      <c r="AZ177"/>
      <c r="BA177"/>
      <c r="BB177"/>
      <c r="BC177"/>
      <c r="BD177"/>
      <c r="BE177"/>
    </row>
    <row r="178" spans="2:57" ht="27" customHeight="1" x14ac:dyDescent="0.2">
      <c r="B178" s="332">
        <f t="shared" si="30"/>
        <v>17</v>
      </c>
      <c r="C178" s="381" t="s">
        <v>45</v>
      </c>
      <c r="D178" s="381" t="s">
        <v>44</v>
      </c>
      <c r="E178" s="374">
        <v>113.5</v>
      </c>
      <c r="F178" s="351">
        <v>2.3410000000000002</v>
      </c>
      <c r="G178" s="286">
        <v>111.17</v>
      </c>
      <c r="H178" s="286">
        <v>1.3660000000000001</v>
      </c>
      <c r="I178" s="746">
        <v>111.94</v>
      </c>
      <c r="J178" s="774">
        <v>1.66</v>
      </c>
      <c r="K178" s="558">
        <v>0</v>
      </c>
      <c r="L178" s="452"/>
      <c r="M178" s="194"/>
      <c r="AB178"/>
      <c r="AC178"/>
      <c r="AD178"/>
      <c r="AE178"/>
      <c r="AF178"/>
      <c r="AG178"/>
      <c r="AH178"/>
      <c r="AI178"/>
      <c r="AJ178"/>
      <c r="AK178"/>
      <c r="AL178"/>
      <c r="AM178"/>
      <c r="AN178"/>
      <c r="AO178"/>
      <c r="AP178" s="301"/>
      <c r="AQ178" s="313">
        <f t="shared" si="27"/>
        <v>109</v>
      </c>
      <c r="AR178">
        <f t="shared" si="29"/>
        <v>1608.61</v>
      </c>
      <c r="AS178">
        <f t="shared" si="28"/>
        <v>0</v>
      </c>
      <c r="AT178"/>
      <c r="AU178"/>
      <c r="AV178"/>
      <c r="AW178"/>
      <c r="AX178"/>
      <c r="AY178"/>
      <c r="AZ178"/>
      <c r="BA178"/>
      <c r="BB178"/>
      <c r="BC178"/>
      <c r="BD178"/>
      <c r="BE178"/>
    </row>
    <row r="179" spans="2:57" ht="27" customHeight="1" x14ac:dyDescent="0.2">
      <c r="B179" s="332">
        <f t="shared" si="30"/>
        <v>18</v>
      </c>
      <c r="C179" s="381" t="s">
        <v>46</v>
      </c>
      <c r="D179" s="381" t="s">
        <v>44</v>
      </c>
      <c r="E179" s="374">
        <v>225.4</v>
      </c>
      <c r="F179" s="374">
        <v>0.32300000000000001</v>
      </c>
      <c r="G179" s="286">
        <v>202.98</v>
      </c>
      <c r="H179" s="286">
        <v>0.22</v>
      </c>
      <c r="I179" s="373">
        <v>202.1</v>
      </c>
      <c r="J179" s="774">
        <v>0.15</v>
      </c>
      <c r="K179" s="558">
        <v>0</v>
      </c>
      <c r="L179" s="452"/>
      <c r="M179" s="192"/>
      <c r="AB179"/>
      <c r="AC179"/>
      <c r="AD179"/>
      <c r="AE179"/>
      <c r="AF179"/>
      <c r="AG179"/>
      <c r="AH179"/>
      <c r="AI179"/>
      <c r="AJ179"/>
      <c r="AK179"/>
      <c r="AL179"/>
      <c r="AM179"/>
      <c r="AN179"/>
      <c r="AO179"/>
      <c r="AP179" s="301"/>
      <c r="AQ179" s="313">
        <f t="shared" si="27"/>
        <v>110</v>
      </c>
      <c r="AR179">
        <f t="shared" si="29"/>
        <v>1605.84</v>
      </c>
      <c r="AS179">
        <f t="shared" si="28"/>
        <v>0</v>
      </c>
      <c r="AT179"/>
      <c r="AU179"/>
      <c r="AV179"/>
      <c r="AW179"/>
      <c r="AX179"/>
      <c r="AY179"/>
      <c r="AZ179"/>
      <c r="BA179"/>
      <c r="BB179"/>
      <c r="BC179"/>
      <c r="BD179"/>
      <c r="BE179"/>
    </row>
    <row r="180" spans="2:57" ht="27" customHeight="1" x14ac:dyDescent="0.2">
      <c r="B180" s="332">
        <f t="shared" si="30"/>
        <v>19</v>
      </c>
      <c r="C180" s="381" t="s">
        <v>47</v>
      </c>
      <c r="D180" s="381" t="s">
        <v>44</v>
      </c>
      <c r="E180" s="374">
        <v>224</v>
      </c>
      <c r="F180" s="351">
        <v>0.42899999999999999</v>
      </c>
      <c r="G180" s="286">
        <v>221.27</v>
      </c>
      <c r="H180" s="286">
        <v>0.224</v>
      </c>
      <c r="I180" s="746">
        <v>222.35</v>
      </c>
      <c r="J180" s="775">
        <v>0.3</v>
      </c>
      <c r="K180" s="558">
        <v>0</v>
      </c>
      <c r="L180" s="453"/>
      <c r="M180" s="194"/>
      <c r="AB180"/>
      <c r="AC180"/>
      <c r="AD180"/>
      <c r="AE180"/>
      <c r="AF180"/>
      <c r="AG180"/>
      <c r="AH180"/>
      <c r="AI180"/>
      <c r="AJ180"/>
      <c r="AK180"/>
      <c r="AL180"/>
      <c r="AM180"/>
      <c r="AN180"/>
      <c r="AO180"/>
      <c r="AP180" s="301"/>
      <c r="AQ180" s="313">
        <f t="shared" si="27"/>
        <v>111</v>
      </c>
      <c r="AR180">
        <f t="shared" si="29"/>
        <v>1620.35</v>
      </c>
      <c r="AS180">
        <f t="shared" si="28"/>
        <v>0</v>
      </c>
      <c r="AT180"/>
      <c r="AU180"/>
      <c r="AV180"/>
      <c r="AW180"/>
      <c r="AX180"/>
      <c r="AY180"/>
      <c r="AZ180"/>
      <c r="BA180"/>
      <c r="BB180"/>
      <c r="BC180"/>
      <c r="BD180"/>
      <c r="BE180"/>
    </row>
    <row r="181" spans="2:57" ht="27" customHeight="1" x14ac:dyDescent="0.2">
      <c r="B181" s="332">
        <f t="shared" si="30"/>
        <v>20</v>
      </c>
      <c r="C181" s="381" t="s">
        <v>48</v>
      </c>
      <c r="D181" s="381" t="s">
        <v>44</v>
      </c>
      <c r="E181" s="374">
        <v>196</v>
      </c>
      <c r="F181" s="351">
        <v>0.77100000000000002</v>
      </c>
      <c r="G181" s="286">
        <v>194.46</v>
      </c>
      <c r="H181" s="286">
        <v>0.48899999999999999</v>
      </c>
      <c r="I181" s="746">
        <v>196.03</v>
      </c>
      <c r="J181" s="774">
        <v>0.78</v>
      </c>
      <c r="K181" s="558">
        <v>0</v>
      </c>
      <c r="L181" s="452"/>
      <c r="M181" s="194"/>
      <c r="AB181"/>
      <c r="AC181"/>
      <c r="AD181"/>
      <c r="AE181"/>
      <c r="AF181"/>
      <c r="AG181"/>
      <c r="AH181"/>
      <c r="AI181"/>
      <c r="AJ181"/>
      <c r="AK181"/>
      <c r="AL181"/>
      <c r="AM181"/>
      <c r="AN181"/>
      <c r="AO181"/>
      <c r="AP181" s="301"/>
      <c r="AQ181" s="313">
        <f t="shared" si="27"/>
        <v>112</v>
      </c>
      <c r="AR181">
        <f t="shared" si="29"/>
        <v>1637.08</v>
      </c>
      <c r="AS181">
        <f t="shared" si="28"/>
        <v>0</v>
      </c>
      <c r="AT181"/>
      <c r="AU181"/>
      <c r="AV181"/>
      <c r="AW181"/>
      <c r="AX181"/>
      <c r="AY181"/>
      <c r="AZ181"/>
      <c r="BA181"/>
      <c r="BB181"/>
      <c r="BC181"/>
      <c r="BD181"/>
      <c r="BE181"/>
    </row>
    <row r="182" spans="2:57" ht="27" customHeight="1" x14ac:dyDescent="0.2">
      <c r="B182" s="332">
        <f t="shared" si="30"/>
        <v>21</v>
      </c>
      <c r="C182" s="381" t="s">
        <v>49</v>
      </c>
      <c r="D182" s="381" t="s">
        <v>44</v>
      </c>
      <c r="E182" s="374">
        <v>174</v>
      </c>
      <c r="F182" s="351">
        <v>0.22600000000000001</v>
      </c>
      <c r="G182" s="286">
        <v>169.75</v>
      </c>
      <c r="H182" s="286">
        <v>0.113</v>
      </c>
      <c r="I182" s="746">
        <v>166</v>
      </c>
      <c r="J182" s="774" t="s">
        <v>38</v>
      </c>
      <c r="K182" s="558">
        <v>0</v>
      </c>
      <c r="L182" s="452"/>
      <c r="M182" s="194"/>
      <c r="AB182"/>
      <c r="AC182"/>
      <c r="AD182"/>
      <c r="AE182"/>
      <c r="AF182"/>
      <c r="AG182"/>
      <c r="AH182"/>
      <c r="AI182"/>
      <c r="AJ182"/>
      <c r="AK182"/>
      <c r="AL182"/>
      <c r="AM182"/>
      <c r="AN182"/>
      <c r="AO182"/>
      <c r="AP182" s="301"/>
      <c r="AQ182" s="313">
        <f t="shared" si="27"/>
        <v>113</v>
      </c>
      <c r="AR182">
        <f t="shared" si="29"/>
        <v>1636.83</v>
      </c>
      <c r="AS182">
        <f t="shared" si="28"/>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226.36</v>
      </c>
      <c r="H183" s="285">
        <v>0.47099999999999997</v>
      </c>
      <c r="I183" s="747">
        <v>228.07</v>
      </c>
      <c r="J183" s="776">
        <v>0.63</v>
      </c>
      <c r="K183" s="558">
        <v>0</v>
      </c>
      <c r="L183" s="453"/>
      <c r="M183" s="194"/>
      <c r="AB183"/>
      <c r="AC183"/>
      <c r="AD183"/>
      <c r="AE183"/>
      <c r="AF183"/>
      <c r="AG183"/>
      <c r="AH183"/>
      <c r="AI183"/>
      <c r="AJ183"/>
      <c r="AK183"/>
      <c r="AL183"/>
      <c r="AM183"/>
      <c r="AN183"/>
      <c r="AO183"/>
      <c r="AP183" s="301"/>
      <c r="AQ183" s="313">
        <f t="shared" si="27"/>
        <v>114</v>
      </c>
      <c r="AR183">
        <f t="shared" si="29"/>
        <v>1633.83</v>
      </c>
      <c r="AS183">
        <f t="shared" si="28"/>
        <v>0</v>
      </c>
      <c r="AT183"/>
      <c r="AU183"/>
      <c r="AV183"/>
      <c r="AW183"/>
      <c r="AX183"/>
      <c r="AY183"/>
      <c r="AZ183"/>
      <c r="BA183"/>
      <c r="BB183"/>
      <c r="BC183"/>
      <c r="BD183"/>
      <c r="BE183"/>
    </row>
    <row r="184" spans="2:57" ht="27" customHeight="1" x14ac:dyDescent="0.2">
      <c r="B184" s="332">
        <f t="shared" si="30"/>
        <v>23</v>
      </c>
      <c r="C184" s="381" t="s">
        <v>51</v>
      </c>
      <c r="D184" s="381" t="s">
        <v>44</v>
      </c>
      <c r="E184" s="374">
        <v>249</v>
      </c>
      <c r="F184" s="351">
        <v>1.708</v>
      </c>
      <c r="G184" s="286">
        <v>245.27</v>
      </c>
      <c r="H184" s="286">
        <v>0.82599999999999996</v>
      </c>
      <c r="I184" s="746">
        <v>248.71</v>
      </c>
      <c r="J184" s="775">
        <v>1.71</v>
      </c>
      <c r="K184" s="558">
        <v>0</v>
      </c>
      <c r="L184" s="453"/>
      <c r="M184" s="194"/>
      <c r="AB184"/>
      <c r="AC184"/>
      <c r="AD184"/>
      <c r="AE184"/>
      <c r="AF184"/>
      <c r="AG184"/>
      <c r="AH184"/>
      <c r="AI184"/>
      <c r="AJ184"/>
      <c r="AK184"/>
      <c r="AL184"/>
      <c r="AM184"/>
      <c r="AN184"/>
      <c r="AO184"/>
      <c r="AP184" s="301"/>
      <c r="AQ184" s="313">
        <f t="shared" si="27"/>
        <v>115</v>
      </c>
      <c r="AR184">
        <f t="shared" si="29"/>
        <v>1626.57</v>
      </c>
      <c r="AS184">
        <f t="shared" si="28"/>
        <v>0</v>
      </c>
      <c r="AT184"/>
      <c r="AU184"/>
      <c r="AV184"/>
      <c r="AW184"/>
      <c r="AX184"/>
      <c r="AY184"/>
      <c r="AZ184"/>
      <c r="BA184"/>
      <c r="BB184"/>
      <c r="BC184"/>
      <c r="BD184"/>
      <c r="BE184"/>
    </row>
    <row r="185" spans="2:57" ht="27" customHeight="1" x14ac:dyDescent="0.2">
      <c r="B185" s="332">
        <f t="shared" si="30"/>
        <v>24</v>
      </c>
      <c r="C185" s="381" t="s">
        <v>52</v>
      </c>
      <c r="D185" s="381" t="s">
        <v>82</v>
      </c>
      <c r="E185" s="374">
        <v>164.75</v>
      </c>
      <c r="F185" s="374">
        <v>4.3979999999999997</v>
      </c>
      <c r="G185" s="286">
        <v>147.24</v>
      </c>
      <c r="H185" s="286">
        <v>1.704</v>
      </c>
      <c r="I185" s="373">
        <v>144.28</v>
      </c>
      <c r="J185" s="775">
        <v>0.5</v>
      </c>
      <c r="K185" s="558">
        <v>0</v>
      </c>
      <c r="L185" s="453"/>
      <c r="M185" s="194"/>
      <c r="AB185"/>
      <c r="AC185"/>
      <c r="AD185"/>
      <c r="AE185"/>
      <c r="AF185"/>
      <c r="AG185"/>
      <c r="AH185"/>
      <c r="AI185"/>
      <c r="AJ185"/>
      <c r="AK185"/>
      <c r="AL185"/>
      <c r="AM185"/>
      <c r="AN185"/>
      <c r="AO185"/>
      <c r="AP185" s="301"/>
      <c r="AQ185" s="313">
        <f t="shared" si="27"/>
        <v>116</v>
      </c>
      <c r="AR185">
        <f t="shared" si="29"/>
        <v>1633.19</v>
      </c>
      <c r="AS185">
        <f t="shared" si="28"/>
        <v>0</v>
      </c>
      <c r="AT185"/>
      <c r="AU185"/>
      <c r="AV185"/>
      <c r="AW185"/>
      <c r="AX185"/>
      <c r="AY185"/>
      <c r="AZ185"/>
      <c r="BA185"/>
      <c r="BB185"/>
      <c r="BC185"/>
      <c r="BD185"/>
      <c r="BE185"/>
    </row>
    <row r="186" spans="2:57" ht="27" customHeight="1" x14ac:dyDescent="0.2">
      <c r="B186" s="332">
        <f t="shared" si="30"/>
        <v>25</v>
      </c>
      <c r="C186" s="381" t="s">
        <v>53</v>
      </c>
      <c r="D186" s="381" t="s">
        <v>82</v>
      </c>
      <c r="E186" s="374">
        <v>179.1</v>
      </c>
      <c r="F186" s="351">
        <v>3.3109999999999999</v>
      </c>
      <c r="G186" s="287">
        <v>204.31</v>
      </c>
      <c r="H186" s="287">
        <v>2.9020000000000001</v>
      </c>
      <c r="I186" s="373">
        <v>204.89</v>
      </c>
      <c r="J186" s="774">
        <v>3.25</v>
      </c>
      <c r="K186" s="558">
        <v>0</v>
      </c>
      <c r="L186" s="452"/>
      <c r="M186" s="194"/>
      <c r="AB186"/>
      <c r="AC186"/>
      <c r="AD186"/>
      <c r="AE186"/>
      <c r="AF186"/>
      <c r="AG186"/>
      <c r="AH186"/>
      <c r="AI186"/>
      <c r="AJ186"/>
      <c r="AK186"/>
      <c r="AL186"/>
      <c r="AM186"/>
      <c r="AN186"/>
      <c r="AO186"/>
      <c r="AP186" s="301"/>
      <c r="AQ186" s="313">
        <f t="shared" si="27"/>
        <v>117</v>
      </c>
      <c r="AR186">
        <f t="shared" si="29"/>
        <v>1630.67</v>
      </c>
      <c r="AS186">
        <f t="shared" si="28"/>
        <v>0</v>
      </c>
      <c r="AT186"/>
      <c r="AU186"/>
      <c r="AV186"/>
      <c r="AW186"/>
      <c r="AX186"/>
      <c r="AY186"/>
      <c r="AZ186"/>
      <c r="BA186"/>
      <c r="BB186"/>
      <c r="BC186"/>
      <c r="BD186"/>
      <c r="BE186"/>
    </row>
    <row r="187" spans="2:57" ht="27" customHeight="1" x14ac:dyDescent="0.2">
      <c r="B187" s="332">
        <f t="shared" si="30"/>
        <v>26</v>
      </c>
      <c r="C187" s="381" t="s">
        <v>54</v>
      </c>
      <c r="D187" s="381" t="s">
        <v>83</v>
      </c>
      <c r="E187" s="374">
        <v>325.56</v>
      </c>
      <c r="F187" s="351">
        <v>0.64100000000000001</v>
      </c>
      <c r="G187" s="287">
        <v>324.56</v>
      </c>
      <c r="H187" s="287">
        <v>0.55200000000000005</v>
      </c>
      <c r="I187" s="746">
        <v>325.25</v>
      </c>
      <c r="J187" s="775">
        <v>0.62</v>
      </c>
      <c r="K187" s="558">
        <v>0</v>
      </c>
      <c r="L187" s="453"/>
      <c r="M187" s="194"/>
      <c r="AB187"/>
      <c r="AC187"/>
      <c r="AD187"/>
      <c r="AE187"/>
      <c r="AF187"/>
      <c r="AG187"/>
      <c r="AH187"/>
      <c r="AI187"/>
      <c r="AJ187"/>
      <c r="AK187"/>
      <c r="AL187"/>
      <c r="AM187"/>
      <c r="AN187"/>
      <c r="AO187"/>
      <c r="AP187" s="301"/>
      <c r="AQ187" s="313">
        <f t="shared" si="27"/>
        <v>118</v>
      </c>
      <c r="AR187">
        <f t="shared" si="29"/>
        <v>1621.29</v>
      </c>
      <c r="AS187">
        <f t="shared" si="28"/>
        <v>0</v>
      </c>
      <c r="AT187"/>
      <c r="AU187"/>
      <c r="AV187"/>
      <c r="AW187"/>
      <c r="AX187"/>
      <c r="AY187"/>
      <c r="AZ187"/>
      <c r="BA187"/>
      <c r="BB187"/>
      <c r="BC187"/>
      <c r="BD187"/>
      <c r="BE187"/>
    </row>
    <row r="188" spans="2:57" ht="27" customHeight="1" x14ac:dyDescent="0.2">
      <c r="B188" s="332">
        <f t="shared" si="30"/>
        <v>27</v>
      </c>
      <c r="C188" s="381" t="s">
        <v>55</v>
      </c>
      <c r="D188" s="381" t="s">
        <v>83</v>
      </c>
      <c r="E188" s="374">
        <v>129.19999999999999</v>
      </c>
      <c r="F188" s="351">
        <v>0.71</v>
      </c>
      <c r="G188" s="286">
        <v>129.19999999999999</v>
      </c>
      <c r="H188" s="286">
        <v>0.71</v>
      </c>
      <c r="I188" s="746">
        <v>128.81</v>
      </c>
      <c r="J188" s="774">
        <v>0.65700000000000003</v>
      </c>
      <c r="K188" s="558">
        <v>0</v>
      </c>
      <c r="L188" s="452"/>
      <c r="M188" s="194"/>
      <c r="AB188"/>
      <c r="AC188"/>
      <c r="AD188"/>
      <c r="AE188"/>
      <c r="AF188"/>
      <c r="AG188"/>
      <c r="AH188"/>
      <c r="AI188"/>
      <c r="AJ188"/>
      <c r="AK188"/>
      <c r="AL188"/>
      <c r="AM188"/>
      <c r="AN188"/>
      <c r="AO188"/>
      <c r="AP188" s="301"/>
      <c r="AQ188" s="313">
        <f t="shared" si="27"/>
        <v>119</v>
      </c>
      <c r="AR188">
        <f t="shared" si="29"/>
        <v>1615.31</v>
      </c>
      <c r="AS188">
        <f t="shared" si="28"/>
        <v>0</v>
      </c>
      <c r="AT188"/>
      <c r="AU188"/>
      <c r="AV188"/>
      <c r="AW188"/>
      <c r="AX188"/>
      <c r="AY188"/>
      <c r="AZ188"/>
      <c r="BA188"/>
      <c r="BB188"/>
      <c r="BC188"/>
      <c r="BD188"/>
      <c r="BE188"/>
    </row>
    <row r="189" spans="2:57" ht="27" customHeight="1" x14ac:dyDescent="0.2">
      <c r="B189" s="332">
        <f t="shared" si="30"/>
        <v>28</v>
      </c>
      <c r="C189" s="381" t="s">
        <v>56</v>
      </c>
      <c r="D189" s="381" t="s">
        <v>83</v>
      </c>
      <c r="E189" s="374">
        <v>282.77999999999997</v>
      </c>
      <c r="F189" s="351">
        <v>0.48</v>
      </c>
      <c r="G189" s="286">
        <v>282.95999999999998</v>
      </c>
      <c r="H189" s="286">
        <v>0.48</v>
      </c>
      <c r="I189" s="373">
        <v>283.06</v>
      </c>
      <c r="J189" s="774">
        <v>0.49</v>
      </c>
      <c r="K189" s="558">
        <v>0</v>
      </c>
      <c r="L189" s="452"/>
      <c r="M189" s="194"/>
      <c r="AB189"/>
      <c r="AC189"/>
      <c r="AD189"/>
      <c r="AE189"/>
      <c r="AF189"/>
      <c r="AG189"/>
      <c r="AH189"/>
      <c r="AI189"/>
      <c r="AJ189"/>
      <c r="AK189"/>
      <c r="AL189"/>
      <c r="AM189"/>
      <c r="AN189"/>
      <c r="AO189"/>
      <c r="AP189" s="301"/>
      <c r="AQ189" s="313">
        <f t="shared" si="27"/>
        <v>120</v>
      </c>
      <c r="AR189">
        <f t="shared" si="29"/>
        <v>1608.2</v>
      </c>
      <c r="AS189">
        <f t="shared" si="28"/>
        <v>0</v>
      </c>
      <c r="AT189"/>
      <c r="AU189"/>
      <c r="AV189"/>
      <c r="AW189"/>
      <c r="AX189"/>
      <c r="AY189"/>
      <c r="AZ189"/>
      <c r="BA189"/>
      <c r="BB189"/>
      <c r="BC189"/>
      <c r="BD189"/>
      <c r="BE189"/>
    </row>
    <row r="190" spans="2:57" ht="27" customHeight="1" x14ac:dyDescent="0.2">
      <c r="B190" s="332">
        <f t="shared" si="30"/>
        <v>29</v>
      </c>
      <c r="C190" s="381" t="s">
        <v>57</v>
      </c>
      <c r="D190" s="381" t="s">
        <v>83</v>
      </c>
      <c r="E190" s="374">
        <v>99</v>
      </c>
      <c r="F190" s="351">
        <v>2.8849999999999998</v>
      </c>
      <c r="G190" s="286">
        <v>98.51</v>
      </c>
      <c r="H190" s="286">
        <v>2.5299999999999998</v>
      </c>
      <c r="I190" s="746">
        <v>98.86</v>
      </c>
      <c r="J190" s="775">
        <v>2.78</v>
      </c>
      <c r="K190" s="558">
        <v>0</v>
      </c>
      <c r="L190" s="453"/>
      <c r="M190" s="194"/>
      <c r="AB190"/>
      <c r="AC190"/>
      <c r="AD190"/>
      <c r="AE190"/>
      <c r="AF190"/>
      <c r="AG190"/>
      <c r="AH190"/>
      <c r="AI190"/>
      <c r="AJ190"/>
      <c r="AK190"/>
      <c r="AL190"/>
      <c r="AM190"/>
      <c r="AN190"/>
      <c r="AO190"/>
      <c r="AP190" s="301"/>
      <c r="AQ190" s="313">
        <f t="shared" si="27"/>
        <v>121</v>
      </c>
      <c r="AR190">
        <f t="shared" si="29"/>
        <v>1609.63</v>
      </c>
      <c r="AS190">
        <f t="shared" si="28"/>
        <v>0</v>
      </c>
      <c r="AT190"/>
      <c r="AU190"/>
      <c r="AV190"/>
      <c r="AW190"/>
      <c r="AX190"/>
      <c r="AY190"/>
      <c r="AZ190"/>
      <c r="BA190"/>
      <c r="BB190"/>
      <c r="BC190"/>
      <c r="BD190"/>
      <c r="BE190"/>
    </row>
    <row r="191" spans="2:57" ht="27" customHeight="1" x14ac:dyDescent="0.2">
      <c r="B191" s="332">
        <f t="shared" si="30"/>
        <v>30</v>
      </c>
      <c r="C191" s="381" t="s">
        <v>58</v>
      </c>
      <c r="D191" s="381" t="s">
        <v>83</v>
      </c>
      <c r="E191" s="374">
        <v>189.7</v>
      </c>
      <c r="F191" s="374">
        <v>7.9000000000000001E-2</v>
      </c>
      <c r="G191" s="286">
        <v>189.7</v>
      </c>
      <c r="H191" s="286">
        <v>0.08</v>
      </c>
      <c r="I191" s="746">
        <v>189.39</v>
      </c>
      <c r="J191" s="775">
        <v>7.0000000000000007E-2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1604.22</v>
      </c>
      <c r="AS191">
        <f t="shared" si="28"/>
        <v>0</v>
      </c>
      <c r="AT191"/>
      <c r="AU191"/>
      <c r="AV191"/>
      <c r="AW191"/>
      <c r="AX191"/>
      <c r="AY191"/>
      <c r="AZ191"/>
      <c r="BA191"/>
      <c r="BB191"/>
      <c r="BC191"/>
      <c r="BD191"/>
      <c r="BE191"/>
    </row>
    <row r="192" spans="2:57" ht="27" customHeight="1" x14ac:dyDescent="0.2">
      <c r="B192" s="332">
        <f t="shared" si="30"/>
        <v>31</v>
      </c>
      <c r="C192" s="381" t="s">
        <v>59</v>
      </c>
      <c r="D192" s="381" t="s">
        <v>83</v>
      </c>
      <c r="E192" s="374">
        <v>171.19</v>
      </c>
      <c r="F192" s="351">
        <v>9.6000000000000002E-2</v>
      </c>
      <c r="G192" s="286">
        <v>171.2</v>
      </c>
      <c r="H192" s="333">
        <v>9.7000000000000003E-2</v>
      </c>
      <c r="I192" s="746">
        <v>171.34</v>
      </c>
      <c r="J192" s="775">
        <v>0.1</v>
      </c>
      <c r="K192" s="558">
        <v>0</v>
      </c>
      <c r="L192" s="453"/>
      <c r="M192" s="194"/>
      <c r="AB192"/>
      <c r="AC192"/>
      <c r="AD192"/>
      <c r="AE192"/>
      <c r="AF192"/>
      <c r="AG192"/>
      <c r="AH192"/>
      <c r="AI192"/>
      <c r="AJ192"/>
      <c r="AK192"/>
      <c r="AL192"/>
      <c r="AM192"/>
      <c r="AN192"/>
      <c r="AO192"/>
      <c r="AP192" s="301"/>
      <c r="AQ192" s="313">
        <f t="shared" si="27"/>
        <v>123</v>
      </c>
      <c r="AR192">
        <f t="shared" si="31"/>
        <v>1500.57</v>
      </c>
      <c r="AS192">
        <f t="shared" si="28"/>
        <v>0</v>
      </c>
      <c r="AT192"/>
      <c r="AU192"/>
      <c r="AV192"/>
      <c r="AW192"/>
      <c r="AX192"/>
      <c r="AY192"/>
      <c r="AZ192"/>
      <c r="BA192"/>
      <c r="BB192"/>
      <c r="BC192"/>
      <c r="BD192"/>
      <c r="BE192"/>
    </row>
    <row r="193" spans="2:57" ht="27" customHeight="1" x14ac:dyDescent="0.2">
      <c r="B193" s="332">
        <f t="shared" si="30"/>
        <v>32</v>
      </c>
      <c r="C193" s="381" t="s">
        <v>60</v>
      </c>
      <c r="D193" s="381" t="s">
        <v>84</v>
      </c>
      <c r="E193" s="374">
        <v>142.6</v>
      </c>
      <c r="F193" s="351">
        <v>9.8740000000000006</v>
      </c>
      <c r="G193" s="286">
        <v>140.30000000000001</v>
      </c>
      <c r="H193" s="286">
        <v>9.1560000000000006</v>
      </c>
      <c r="I193" s="373">
        <v>139.72999999999999</v>
      </c>
      <c r="J193" s="777">
        <v>7.53</v>
      </c>
      <c r="K193" s="558">
        <v>0</v>
      </c>
      <c r="L193" s="454"/>
      <c r="M193" s="194"/>
      <c r="AB193"/>
      <c r="AC193"/>
      <c r="AD193"/>
      <c r="AE193"/>
      <c r="AF193"/>
      <c r="AG193"/>
      <c r="AH193"/>
      <c r="AI193"/>
      <c r="AJ193"/>
      <c r="AK193"/>
      <c r="AL193"/>
      <c r="AM193"/>
      <c r="AN193"/>
      <c r="AO193"/>
      <c r="AP193" s="301"/>
      <c r="AQ193" s="313">
        <f t="shared" si="27"/>
        <v>124</v>
      </c>
      <c r="AR193">
        <f t="shared" si="31"/>
        <v>1601.89</v>
      </c>
      <c r="AS193">
        <f t="shared" si="28"/>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239.92</v>
      </c>
      <c r="H194" s="333">
        <v>2.984</v>
      </c>
      <c r="I194" s="373">
        <v>239.12</v>
      </c>
      <c r="J194" s="777">
        <v>2.48</v>
      </c>
      <c r="K194" s="558">
        <v>0</v>
      </c>
      <c r="L194" s="454"/>
      <c r="M194" s="194"/>
      <c r="AB194"/>
      <c r="AC194"/>
      <c r="AD194"/>
      <c r="AE194"/>
      <c r="AF194"/>
      <c r="AG194"/>
      <c r="AH194"/>
      <c r="AI194"/>
      <c r="AJ194"/>
      <c r="AK194"/>
      <c r="AL194"/>
      <c r="AM194"/>
      <c r="AN194"/>
      <c r="AO194"/>
      <c r="AP194" s="301"/>
      <c r="AQ194" s="313">
        <f t="shared" si="27"/>
        <v>125</v>
      </c>
      <c r="AR194">
        <f t="shared" si="31"/>
        <v>1592.72</v>
      </c>
      <c r="AS194">
        <f t="shared" si="28"/>
        <v>0</v>
      </c>
      <c r="AT194"/>
      <c r="AU194"/>
      <c r="AV194"/>
      <c r="AW194"/>
      <c r="AX194"/>
      <c r="AY194"/>
      <c r="AZ194"/>
      <c r="BA194"/>
      <c r="BB194"/>
      <c r="BC194"/>
      <c r="BD194"/>
      <c r="BE194"/>
    </row>
    <row r="195" spans="2:57" ht="27" customHeight="1" x14ac:dyDescent="0.2">
      <c r="B195" s="332">
        <f t="shared" si="30"/>
        <v>34</v>
      </c>
      <c r="C195" s="381" t="s">
        <v>62</v>
      </c>
      <c r="D195" s="381" t="s">
        <v>85</v>
      </c>
      <c r="E195" s="374">
        <v>120.5</v>
      </c>
      <c r="F195" s="351">
        <v>4.1539999999999999</v>
      </c>
      <c r="G195" s="286">
        <v>120.73</v>
      </c>
      <c r="H195" s="286">
        <v>4.1159999999999997</v>
      </c>
      <c r="I195" s="373">
        <v>119.77</v>
      </c>
      <c r="J195" s="774">
        <v>2.34</v>
      </c>
      <c r="K195" s="558">
        <v>0</v>
      </c>
      <c r="L195" s="452"/>
      <c r="M195" s="194"/>
      <c r="AB195"/>
      <c r="AC195"/>
      <c r="AD195"/>
      <c r="AE195"/>
      <c r="AF195"/>
      <c r="AG195"/>
      <c r="AH195"/>
      <c r="AI195"/>
      <c r="AJ195"/>
      <c r="AK195"/>
      <c r="AL195"/>
      <c r="AM195"/>
      <c r="AN195"/>
      <c r="AO195"/>
      <c r="AP195" s="301"/>
      <c r="AQ195" s="313">
        <f t="shared" si="27"/>
        <v>126</v>
      </c>
      <c r="AR195">
        <f t="shared" si="31"/>
        <v>1592.1</v>
      </c>
      <c r="AS195">
        <f t="shared" si="28"/>
        <v>0</v>
      </c>
      <c r="AT195"/>
      <c r="AU195"/>
      <c r="AV195"/>
      <c r="AW195"/>
      <c r="AX195"/>
      <c r="AY195"/>
      <c r="AZ195"/>
      <c r="BA195"/>
      <c r="BB195"/>
      <c r="BC195"/>
      <c r="BD195"/>
      <c r="BE195"/>
    </row>
    <row r="196" spans="2:57" ht="27" customHeight="1" x14ac:dyDescent="0.2">
      <c r="B196" s="332">
        <f t="shared" si="30"/>
        <v>35</v>
      </c>
      <c r="C196" s="381" t="s">
        <v>63</v>
      </c>
      <c r="D196" s="381" t="s">
        <v>86</v>
      </c>
      <c r="E196" s="374">
        <v>110.56</v>
      </c>
      <c r="F196" s="351">
        <v>2.75</v>
      </c>
      <c r="G196" s="286">
        <v>110.28</v>
      </c>
      <c r="H196" s="286">
        <v>2.2189999999999999</v>
      </c>
      <c r="I196" s="373">
        <v>110.58</v>
      </c>
      <c r="J196" s="774">
        <v>2.77</v>
      </c>
      <c r="K196" s="558">
        <v>0</v>
      </c>
      <c r="L196" s="452"/>
      <c r="M196" s="194"/>
      <c r="AB196"/>
      <c r="AC196"/>
      <c r="AD196"/>
      <c r="AE196"/>
      <c r="AF196"/>
      <c r="AG196"/>
      <c r="AH196"/>
      <c r="AI196"/>
      <c r="AJ196"/>
      <c r="AK196"/>
      <c r="AL196"/>
      <c r="AM196"/>
      <c r="AN196"/>
      <c r="AO196"/>
      <c r="AP196" s="301"/>
      <c r="AQ196" s="313">
        <f t="shared" si="27"/>
        <v>127</v>
      </c>
      <c r="AR196">
        <f t="shared" si="31"/>
        <v>1604.26</v>
      </c>
      <c r="AS196">
        <f t="shared" si="28"/>
        <v>0</v>
      </c>
      <c r="AT196"/>
      <c r="AU196"/>
      <c r="AV196"/>
      <c r="AW196"/>
      <c r="AX196"/>
      <c r="AY196"/>
      <c r="AZ196"/>
      <c r="BA196"/>
      <c r="BB196"/>
      <c r="BC196"/>
      <c r="BD196"/>
      <c r="BE196"/>
    </row>
    <row r="197" spans="2:57" ht="27" customHeight="1" x14ac:dyDescent="0.2">
      <c r="B197" s="332">
        <f t="shared" si="30"/>
        <v>36</v>
      </c>
      <c r="C197" s="381" t="s">
        <v>64</v>
      </c>
      <c r="D197" s="381" t="s">
        <v>87</v>
      </c>
      <c r="E197" s="374">
        <v>72</v>
      </c>
      <c r="F197" s="351">
        <v>38.036000000000001</v>
      </c>
      <c r="G197" s="286">
        <v>68.180000000000007</v>
      </c>
      <c r="H197" s="333">
        <v>27.16</v>
      </c>
      <c r="I197" s="373">
        <v>68.12</v>
      </c>
      <c r="J197" s="777">
        <v>27.04</v>
      </c>
      <c r="K197" s="558">
        <v>0</v>
      </c>
      <c r="L197" s="454"/>
      <c r="M197" s="194"/>
      <c r="AB197"/>
      <c r="AC197"/>
      <c r="AD197"/>
      <c r="AE197"/>
      <c r="AF197"/>
      <c r="AG197"/>
      <c r="AH197"/>
      <c r="AI197"/>
      <c r="AJ197"/>
      <c r="AK197"/>
      <c r="AL197"/>
      <c r="AM197"/>
      <c r="AN197"/>
      <c r="AO197"/>
      <c r="AP197" s="301"/>
      <c r="AQ197" s="313">
        <f t="shared" si="27"/>
        <v>128</v>
      </c>
      <c r="AR197">
        <f t="shared" si="31"/>
        <v>1587.24</v>
      </c>
      <c r="AS197">
        <f t="shared" si="28"/>
        <v>0</v>
      </c>
      <c r="AT197"/>
      <c r="AU197"/>
      <c r="AV197"/>
      <c r="AW197"/>
      <c r="AX197"/>
      <c r="AY197"/>
      <c r="AZ197"/>
      <c r="BA197"/>
      <c r="BB197"/>
      <c r="BC197"/>
      <c r="BD197"/>
      <c r="BE197"/>
    </row>
    <row r="198" spans="2:57" ht="27" customHeight="1" x14ac:dyDescent="0.2">
      <c r="B198" s="332">
        <f t="shared" si="30"/>
        <v>37</v>
      </c>
      <c r="C198" s="381" t="s">
        <v>65</v>
      </c>
      <c r="D198" s="381" t="s">
        <v>87</v>
      </c>
      <c r="E198" s="374">
        <v>185</v>
      </c>
      <c r="F198" s="351">
        <v>388.72199999999998</v>
      </c>
      <c r="G198" s="286">
        <v>175.5</v>
      </c>
      <c r="H198" s="333">
        <v>294.72000000000003</v>
      </c>
      <c r="I198" s="748">
        <v>183.82</v>
      </c>
      <c r="J198" s="786">
        <v>376.52</v>
      </c>
      <c r="K198" s="558">
        <v>0</v>
      </c>
      <c r="L198" s="454"/>
      <c r="M198" s="194"/>
      <c r="AB198"/>
      <c r="AC198"/>
      <c r="AD198"/>
      <c r="AE198"/>
      <c r="AF198"/>
      <c r="AG198"/>
      <c r="AH198"/>
      <c r="AI198"/>
      <c r="AJ198"/>
      <c r="AK198"/>
      <c r="AL198"/>
      <c r="AM198"/>
      <c r="AN198"/>
      <c r="AO198"/>
      <c r="AP198" s="301"/>
      <c r="AQ198" s="313">
        <f t="shared" si="27"/>
        <v>129</v>
      </c>
      <c r="AR198">
        <f t="shared" si="31"/>
        <v>1592.5</v>
      </c>
      <c r="AS198">
        <f t="shared" si="28"/>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229.19</v>
      </c>
      <c r="H199" s="333">
        <v>6.9779999999999998</v>
      </c>
      <c r="I199" s="373">
        <v>229.46</v>
      </c>
      <c r="J199" s="777">
        <v>7.3529999999999998</v>
      </c>
      <c r="K199" s="558">
        <v>0</v>
      </c>
      <c r="L199" s="538"/>
      <c r="AB199"/>
      <c r="AC199"/>
      <c r="AD199"/>
      <c r="AE199"/>
      <c r="AF199"/>
      <c r="AG199"/>
      <c r="AH199"/>
      <c r="AI199"/>
      <c r="AJ199"/>
      <c r="AK199"/>
      <c r="AL199"/>
      <c r="AM199"/>
      <c r="AN199"/>
      <c r="AO199"/>
      <c r="AP199" s="301"/>
      <c r="AQ199" s="31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x14ac:dyDescent="0.2">
      <c r="B200" s="330">
        <v>39</v>
      </c>
      <c r="C200" s="331" t="s">
        <v>212</v>
      </c>
      <c r="D200" s="331" t="s">
        <v>76</v>
      </c>
      <c r="E200" s="352">
        <v>149.30000000000001</v>
      </c>
      <c r="F200" s="377">
        <v>17.670000000000002</v>
      </c>
      <c r="G200" s="352">
        <v>149.24</v>
      </c>
      <c r="H200" s="377">
        <v>10.86</v>
      </c>
      <c r="I200" s="352">
        <v>149.44</v>
      </c>
      <c r="J200" s="779">
        <v>11.06</v>
      </c>
      <c r="K200" s="558">
        <v>0</v>
      </c>
      <c r="L200" s="521"/>
      <c r="M200" s="194"/>
      <c r="AB200"/>
      <c r="AC200"/>
      <c r="AD200"/>
      <c r="AE200"/>
      <c r="AF200"/>
      <c r="AG200"/>
      <c r="AH200"/>
      <c r="AI200"/>
      <c r="AJ200"/>
      <c r="AK200"/>
      <c r="AL200"/>
      <c r="AM200"/>
      <c r="AN200"/>
      <c r="AO200"/>
      <c r="AP200" s="301"/>
      <c r="AQ200" s="313">
        <f t="shared" si="32"/>
        <v>131</v>
      </c>
      <c r="AR200">
        <f t="shared" si="31"/>
        <v>1592.92</v>
      </c>
      <c r="AS200">
        <f t="shared" si="33"/>
        <v>0</v>
      </c>
      <c r="AT200"/>
      <c r="AU200"/>
      <c r="AV200"/>
      <c r="AW200"/>
      <c r="AX200"/>
      <c r="AY200"/>
      <c r="AZ200"/>
      <c r="BA200"/>
      <c r="BB200"/>
      <c r="BC200"/>
      <c r="BD200"/>
      <c r="BE200"/>
    </row>
    <row r="201" spans="2:57" ht="27" customHeight="1" x14ac:dyDescent="0.25">
      <c r="B201" s="332">
        <f>+B200+1</f>
        <v>40</v>
      </c>
      <c r="C201" s="381" t="s">
        <v>213</v>
      </c>
      <c r="D201" s="381" t="s">
        <v>80</v>
      </c>
      <c r="E201" s="374">
        <v>39</v>
      </c>
      <c r="F201" s="351">
        <v>0.47399999999999998</v>
      </c>
      <c r="G201" s="374"/>
      <c r="H201" s="351"/>
      <c r="I201" s="749">
        <v>38.83</v>
      </c>
      <c r="J201" s="777">
        <v>0.45200000000000001</v>
      </c>
      <c r="K201" s="558">
        <v>0</v>
      </c>
      <c r="L201" s="521"/>
      <c r="M201" s="194"/>
      <c r="AB201"/>
      <c r="AC201"/>
      <c r="AD201"/>
      <c r="AE201"/>
      <c r="AF201"/>
      <c r="AG201"/>
      <c r="AH201"/>
      <c r="AI201"/>
      <c r="AJ201"/>
      <c r="AK201"/>
      <c r="AL201"/>
      <c r="AM201"/>
      <c r="AN201"/>
      <c r="AO201"/>
      <c r="AP201" s="301"/>
      <c r="AQ201" s="313">
        <f t="shared" si="32"/>
        <v>132</v>
      </c>
      <c r="AR201">
        <f t="shared" si="31"/>
        <v>1592.13</v>
      </c>
      <c r="AS201">
        <f t="shared" si="33"/>
        <v>0</v>
      </c>
      <c r="AT201"/>
      <c r="AU201"/>
      <c r="AV201"/>
      <c r="AW201"/>
      <c r="AX201"/>
      <c r="AY201"/>
      <c r="AZ201"/>
      <c r="BA201"/>
      <c r="BB201"/>
      <c r="BC201"/>
      <c r="BD201"/>
      <c r="BE201"/>
    </row>
    <row r="202" spans="2:57" ht="27" customHeight="1" thickBot="1" x14ac:dyDescent="0.3">
      <c r="B202" s="334">
        <v>41</v>
      </c>
      <c r="C202" s="335" t="s">
        <v>214</v>
      </c>
      <c r="D202" s="335" t="s">
        <v>80</v>
      </c>
      <c r="E202" s="382">
        <v>70</v>
      </c>
      <c r="F202" s="353">
        <v>0.81699999999999995</v>
      </c>
      <c r="G202" s="382"/>
      <c r="H202" s="353"/>
      <c r="I202" s="744">
        <v>70.05</v>
      </c>
      <c r="J202" s="777">
        <v>0.753</v>
      </c>
      <c r="K202" s="558">
        <v>0</v>
      </c>
      <c r="L202" s="521"/>
      <c r="M202" s="194"/>
      <c r="AB202"/>
      <c r="AC202"/>
      <c r="AD202"/>
      <c r="AE202"/>
      <c r="AF202"/>
      <c r="AG202"/>
      <c r="AH202"/>
      <c r="AI202"/>
      <c r="AJ202"/>
      <c r="AK202"/>
      <c r="AL202"/>
      <c r="AM202"/>
      <c r="AN202"/>
      <c r="AO202"/>
      <c r="AP202" s="301"/>
      <c r="AQ202" s="313">
        <f t="shared" si="32"/>
        <v>133</v>
      </c>
      <c r="AR202">
        <f t="shared" si="31"/>
        <v>1590.35</v>
      </c>
      <c r="AS202">
        <f t="shared" si="33"/>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1376.9230000000002</v>
      </c>
      <c r="I203" s="751"/>
      <c r="J203" s="752">
        <f>SUM(J162:J202)</f>
        <v>1581.4809999999995</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53"/>
      <c r="J204" s="754">
        <f>IFERROR(+J203/H203,0)</f>
        <v>1.1485616842771886</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216</v>
      </c>
      <c r="D205" s="339"/>
      <c r="E205" s="422">
        <v>1736.79</v>
      </c>
      <c r="F205" s="360">
        <v>1</v>
      </c>
      <c r="G205" s="361" t="s">
        <v>68</v>
      </c>
      <c r="H205" s="385">
        <f>+H203/F203*100%</f>
        <v>0.76074834060928065</v>
      </c>
      <c r="I205" s="753"/>
      <c r="J205" s="755">
        <f>+J203/F203</f>
        <v>0.87376639540127177</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1581.48</v>
      </c>
      <c r="AS206">
        <f t="shared" si="33"/>
        <v>0</v>
      </c>
      <c r="AT206"/>
      <c r="AU206"/>
      <c r="AV206"/>
      <c r="AW206"/>
      <c r="AX206"/>
      <c r="AY206"/>
      <c r="AZ206"/>
      <c r="BA206"/>
      <c r="BB206"/>
      <c r="BC206"/>
      <c r="BD206"/>
      <c r="BE206"/>
    </row>
    <row r="207" spans="2:57" ht="27" customHeight="1" thickBot="1" x14ac:dyDescent="0.25">
      <c r="B207" s="327"/>
      <c r="C207" s="289"/>
      <c r="D207" s="289"/>
      <c r="E207" s="289"/>
      <c r="F207" s="569">
        <v>12</v>
      </c>
      <c r="G207" s="620" t="s">
        <v>6</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1587.58</v>
      </c>
      <c r="AS207">
        <f t="shared" si="33"/>
        <v>0</v>
      </c>
      <c r="AT207"/>
      <c r="AU207"/>
      <c r="AV207"/>
      <c r="AW207"/>
      <c r="AX207"/>
      <c r="AY207"/>
      <c r="AZ207"/>
      <c r="BA207"/>
      <c r="BB207"/>
      <c r="BC207"/>
      <c r="BD207"/>
      <c r="BE207"/>
    </row>
    <row r="208" spans="2:57" ht="27" customHeight="1" x14ac:dyDescent="0.2">
      <c r="B208" s="426" t="s">
        <v>18</v>
      </c>
      <c r="C208" s="429" t="s">
        <v>19</v>
      </c>
      <c r="D208" s="429" t="s">
        <v>73</v>
      </c>
      <c r="E208" s="877" t="s">
        <v>20</v>
      </c>
      <c r="F208" s="878"/>
      <c r="G208" s="877" t="s">
        <v>94</v>
      </c>
      <c r="H208" s="878"/>
      <c r="I208" s="891" t="s">
        <v>22</v>
      </c>
      <c r="J208" s="892"/>
      <c r="K208" s="423" t="s">
        <v>160</v>
      </c>
      <c r="L208" s="349"/>
      <c r="M208" s="194"/>
      <c r="AB208"/>
      <c r="AC208"/>
      <c r="AD208"/>
      <c r="AE208"/>
      <c r="AF208"/>
      <c r="AG208"/>
      <c r="AH208"/>
      <c r="AI208"/>
      <c r="AJ208"/>
      <c r="AK208"/>
      <c r="AL208"/>
      <c r="AM208"/>
      <c r="AN208"/>
      <c r="AO208"/>
      <c r="AP208" s="301"/>
      <c r="AQ208" s="313">
        <f t="shared" si="32"/>
        <v>136</v>
      </c>
      <c r="AR208">
        <f t="shared" si="34"/>
        <v>1587.91</v>
      </c>
      <c r="AS208">
        <f t="shared" si="33"/>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1585.78</v>
      </c>
      <c r="AS209">
        <f t="shared" si="33"/>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0</v>
      </c>
      <c r="AS210">
        <f t="shared" si="33"/>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0</v>
      </c>
      <c r="AS211">
        <f t="shared" si="33"/>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55.56</v>
      </c>
      <c r="H212" s="285">
        <v>29.927</v>
      </c>
      <c r="I212" s="764">
        <v>55.79</v>
      </c>
      <c r="J212" s="764">
        <v>31.289000000000001</v>
      </c>
      <c r="K212" s="558"/>
      <c r="L212" s="541"/>
      <c r="M212" s="446"/>
      <c r="AB212"/>
      <c r="AC212"/>
      <c r="AD212"/>
      <c r="AE212"/>
      <c r="AF212"/>
      <c r="AG212"/>
      <c r="AH212"/>
      <c r="AI212"/>
      <c r="AJ212"/>
      <c r="AK212"/>
      <c r="AL212"/>
      <c r="AM212"/>
      <c r="AN212"/>
      <c r="AO212"/>
      <c r="AP212" s="301"/>
      <c r="AQ212" s="313">
        <f t="shared" si="32"/>
        <v>140</v>
      </c>
      <c r="AR212">
        <f t="shared" si="34"/>
        <v>0</v>
      </c>
      <c r="AS212">
        <f t="shared" si="33"/>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339.29</v>
      </c>
      <c r="H213" s="333">
        <v>7.593</v>
      </c>
      <c r="I213" s="373">
        <v>339.5</v>
      </c>
      <c r="J213" s="771">
        <v>7.77</v>
      </c>
      <c r="K213" s="558"/>
      <c r="L213" s="542"/>
      <c r="M213" s="447"/>
      <c r="AB213"/>
      <c r="AC213"/>
      <c r="AD213"/>
      <c r="AE213"/>
      <c r="AF213"/>
      <c r="AG213"/>
      <c r="AH213"/>
      <c r="AI213"/>
      <c r="AJ213"/>
      <c r="AK213"/>
      <c r="AL213"/>
      <c r="AM213"/>
      <c r="AN213"/>
      <c r="AO213"/>
      <c r="AP213" s="301"/>
      <c r="AQ213" s="313">
        <f t="shared" si="32"/>
        <v>141</v>
      </c>
      <c r="AR213">
        <f t="shared" si="34"/>
        <v>0</v>
      </c>
      <c r="AS213">
        <f t="shared" si="33"/>
        <v>0</v>
      </c>
      <c r="AT213"/>
      <c r="AU213"/>
      <c r="AV213"/>
      <c r="AW213"/>
      <c r="AX213"/>
      <c r="AY213"/>
      <c r="AZ213"/>
      <c r="BA213"/>
      <c r="BB213"/>
      <c r="BC213"/>
      <c r="BD213"/>
      <c r="BE213"/>
    </row>
    <row r="214" spans="2:57" ht="27" customHeight="1" x14ac:dyDescent="0.2">
      <c r="B214" s="332">
        <f t="shared" ref="B214:B248" si="35">+B213+1</f>
        <v>3</v>
      </c>
      <c r="C214" s="381" t="s">
        <v>30</v>
      </c>
      <c r="D214" s="381" t="s">
        <v>75</v>
      </c>
      <c r="E214" s="374">
        <v>77.5</v>
      </c>
      <c r="F214" s="351">
        <v>49.02</v>
      </c>
      <c r="G214" s="286">
        <v>75.94</v>
      </c>
      <c r="H214" s="333">
        <v>39.430999999999997</v>
      </c>
      <c r="I214" s="373">
        <v>77.33</v>
      </c>
      <c r="J214" s="771">
        <v>47.915999999999997</v>
      </c>
      <c r="K214" s="558"/>
      <c r="L214" s="542"/>
      <c r="M214" s="447"/>
      <c r="AB214"/>
      <c r="AC214"/>
      <c r="AD214"/>
      <c r="AE214"/>
      <c r="AF214"/>
      <c r="AG214"/>
      <c r="AH214"/>
      <c r="AI214"/>
      <c r="AJ214"/>
      <c r="AK214"/>
      <c r="AL214"/>
      <c r="AM214"/>
      <c r="AN214"/>
      <c r="AO214"/>
      <c r="AP214" s="301"/>
      <c r="AQ214" s="313">
        <f t="shared" si="32"/>
        <v>142</v>
      </c>
      <c r="AR214">
        <f t="shared" si="34"/>
        <v>0</v>
      </c>
      <c r="AS214">
        <f t="shared" si="33"/>
        <v>0</v>
      </c>
      <c r="AT214"/>
      <c r="AU214"/>
      <c r="AV214"/>
      <c r="AW214"/>
      <c r="AX214"/>
      <c r="AY214"/>
      <c r="AZ214"/>
      <c r="BA214"/>
      <c r="BB214"/>
      <c r="BC214"/>
      <c r="BD214"/>
      <c r="BE214"/>
    </row>
    <row r="215" spans="2:57" ht="27" customHeight="1" x14ac:dyDescent="0.3">
      <c r="B215" s="332">
        <f t="shared" si="35"/>
        <v>4</v>
      </c>
      <c r="C215" s="381" t="s">
        <v>31</v>
      </c>
      <c r="D215" s="381" t="s">
        <v>76</v>
      </c>
      <c r="E215" s="374">
        <v>463.3</v>
      </c>
      <c r="F215" s="351">
        <v>49.9</v>
      </c>
      <c r="G215" s="373">
        <v>462.9</v>
      </c>
      <c r="H215" s="373">
        <v>45.993000000000002</v>
      </c>
      <c r="I215" s="351">
        <v>462.69</v>
      </c>
      <c r="J215" s="771">
        <v>41.558</v>
      </c>
      <c r="K215" s="558"/>
      <c r="L215" s="543"/>
      <c r="M215" s="446"/>
      <c r="N215" s="436"/>
      <c r="AB215"/>
      <c r="AC215"/>
      <c r="AD215"/>
      <c r="AE215"/>
      <c r="AF215"/>
      <c r="AG215"/>
      <c r="AH215"/>
      <c r="AI215"/>
      <c r="AJ215"/>
      <c r="AK215"/>
      <c r="AL215"/>
      <c r="AM215"/>
      <c r="AN215"/>
      <c r="AO215"/>
      <c r="AP215" s="301"/>
      <c r="AQ215" s="313">
        <f t="shared" si="32"/>
        <v>143</v>
      </c>
      <c r="AR215">
        <f t="shared" si="34"/>
        <v>0</v>
      </c>
      <c r="AS215">
        <f t="shared" si="33"/>
        <v>0</v>
      </c>
      <c r="AT215"/>
      <c r="AU215"/>
      <c r="AV215"/>
      <c r="AW215"/>
      <c r="AX215"/>
      <c r="AY215"/>
      <c r="AZ215"/>
      <c r="BA215"/>
      <c r="BB215"/>
      <c r="BC215"/>
      <c r="BD215"/>
      <c r="BE215"/>
    </row>
    <row r="216" spans="2:57" ht="27" customHeight="1" x14ac:dyDescent="0.25">
      <c r="B216" s="332">
        <f t="shared" si="35"/>
        <v>5</v>
      </c>
      <c r="C216" s="381" t="s">
        <v>32</v>
      </c>
      <c r="D216" s="381" t="s">
        <v>77</v>
      </c>
      <c r="E216" s="374">
        <v>207</v>
      </c>
      <c r="F216" s="351">
        <v>9.5030000000000001</v>
      </c>
      <c r="G216" s="286">
        <v>206.38</v>
      </c>
      <c r="H216" s="287">
        <v>8.7639999999999993</v>
      </c>
      <c r="I216" s="744">
        <v>320</v>
      </c>
      <c r="J216" s="771">
        <v>5.1509999999999998</v>
      </c>
      <c r="K216" s="558"/>
      <c r="L216" s="544"/>
      <c r="M216" s="446"/>
      <c r="AB216"/>
      <c r="AC216"/>
      <c r="AD216"/>
      <c r="AE216"/>
      <c r="AF216"/>
      <c r="AG216"/>
      <c r="AH216"/>
      <c r="AI216"/>
      <c r="AJ216"/>
      <c r="AK216"/>
      <c r="AL216"/>
      <c r="AM216"/>
      <c r="AN216"/>
      <c r="AO216"/>
      <c r="AP216" s="301"/>
      <c r="AQ216" s="313">
        <f t="shared" si="32"/>
        <v>144</v>
      </c>
      <c r="AR216">
        <f t="shared" si="34"/>
        <v>0</v>
      </c>
      <c r="AS216">
        <f t="shared" si="33"/>
        <v>0</v>
      </c>
      <c r="AT216"/>
      <c r="AU216"/>
      <c r="AV216"/>
      <c r="AW216"/>
      <c r="AX216"/>
      <c r="AY216"/>
      <c r="AZ216"/>
      <c r="BA216"/>
      <c r="BB216"/>
      <c r="BC216"/>
      <c r="BD216"/>
      <c r="BE216"/>
    </row>
    <row r="217" spans="2:57" ht="27" customHeight="1" x14ac:dyDescent="0.25">
      <c r="B217" s="332">
        <f t="shared" si="35"/>
        <v>6</v>
      </c>
      <c r="C217" s="381" t="s">
        <v>33</v>
      </c>
      <c r="D217" s="381" t="s">
        <v>77</v>
      </c>
      <c r="E217" s="374">
        <v>320</v>
      </c>
      <c r="F217" s="351">
        <v>5.1509999999999998</v>
      </c>
      <c r="G217" s="286">
        <v>316.74</v>
      </c>
      <c r="H217" s="287">
        <v>4.5</v>
      </c>
      <c r="I217" s="744">
        <v>207.01</v>
      </c>
      <c r="J217" s="771">
        <v>9.5169999999999995</v>
      </c>
      <c r="K217" s="558"/>
      <c r="L217" s="544"/>
      <c r="M217" s="446"/>
      <c r="AB217"/>
      <c r="AC217"/>
      <c r="AD217"/>
      <c r="AE217"/>
      <c r="AF217"/>
      <c r="AG217"/>
      <c r="AH217"/>
      <c r="AI217"/>
      <c r="AJ217"/>
      <c r="AK217"/>
      <c r="AL217"/>
      <c r="AM217"/>
      <c r="AN217"/>
      <c r="AO217"/>
      <c r="AP217" s="301"/>
      <c r="AQ217" s="313">
        <f t="shared" si="32"/>
        <v>145</v>
      </c>
      <c r="AR217">
        <f t="shared" si="34"/>
        <v>0</v>
      </c>
      <c r="AS217">
        <f t="shared" si="33"/>
        <v>0</v>
      </c>
      <c r="AT217"/>
      <c r="AU217"/>
      <c r="AV217"/>
      <c r="AW217"/>
      <c r="AX217"/>
      <c r="AY217"/>
      <c r="AZ217"/>
      <c r="BA217"/>
      <c r="BB217"/>
      <c r="BC217"/>
      <c r="BD217"/>
      <c r="BE217"/>
    </row>
    <row r="218" spans="2:57" ht="27" customHeight="1" x14ac:dyDescent="0.25">
      <c r="B218" s="332">
        <f t="shared" si="35"/>
        <v>7</v>
      </c>
      <c r="C218" s="381" t="s">
        <v>34</v>
      </c>
      <c r="D218" s="381" t="s">
        <v>78</v>
      </c>
      <c r="E218" s="374">
        <v>90</v>
      </c>
      <c r="F218" s="351">
        <v>689.09100000000001</v>
      </c>
      <c r="G218" s="286">
        <v>87.83</v>
      </c>
      <c r="H218" s="286">
        <v>582.31799999999998</v>
      </c>
      <c r="I218" s="744">
        <v>89.07</v>
      </c>
      <c r="J218" s="771">
        <v>637.73</v>
      </c>
      <c r="K218" s="558"/>
      <c r="L218" s="544"/>
      <c r="M218" s="446"/>
      <c r="AB218"/>
      <c r="AC218"/>
      <c r="AD218"/>
      <c r="AE218"/>
      <c r="AF218"/>
      <c r="AG218"/>
      <c r="AH218"/>
      <c r="AI218"/>
      <c r="AJ218"/>
      <c r="AK218"/>
      <c r="AL218"/>
      <c r="AM218"/>
      <c r="AN218"/>
      <c r="AO218"/>
      <c r="AP218" s="301"/>
      <c r="AQ218" s="313">
        <f t="shared" si="32"/>
        <v>146</v>
      </c>
      <c r="AR218">
        <f t="shared" si="34"/>
        <v>0</v>
      </c>
      <c r="AS218">
        <f t="shared" si="33"/>
        <v>0</v>
      </c>
      <c r="AT218"/>
      <c r="AU218"/>
      <c r="AV218"/>
      <c r="AW218"/>
      <c r="AX218"/>
      <c r="AY218"/>
      <c r="AZ218"/>
      <c r="BA218"/>
      <c r="BB218"/>
      <c r="BC218"/>
      <c r="BD218"/>
      <c r="BE218"/>
    </row>
    <row r="219" spans="2:57" ht="27" customHeight="1" x14ac:dyDescent="0.2">
      <c r="B219" s="332">
        <f t="shared" si="35"/>
        <v>8</v>
      </c>
      <c r="C219" s="381" t="s">
        <v>35</v>
      </c>
      <c r="D219" s="381" t="s">
        <v>79</v>
      </c>
      <c r="E219" s="374">
        <v>120.5</v>
      </c>
      <c r="F219" s="351">
        <v>2.0920000000000001</v>
      </c>
      <c r="G219" s="286">
        <v>118.45</v>
      </c>
      <c r="H219" s="333">
        <v>1.236</v>
      </c>
      <c r="I219" s="375">
        <v>119.92</v>
      </c>
      <c r="J219" s="771">
        <v>1.536</v>
      </c>
      <c r="K219" s="558"/>
      <c r="L219" s="545"/>
      <c r="M219" s="446"/>
      <c r="AB219"/>
      <c r="AC219"/>
      <c r="AD219"/>
      <c r="AE219"/>
      <c r="AF219"/>
      <c r="AG219"/>
      <c r="AH219"/>
      <c r="AI219"/>
      <c r="AJ219"/>
      <c r="AK219"/>
      <c r="AL219"/>
      <c r="AM219"/>
      <c r="AN219"/>
      <c r="AO219"/>
      <c r="AP219" s="301"/>
      <c r="AQ219" s="313">
        <f t="shared" si="32"/>
        <v>147</v>
      </c>
      <c r="AR219">
        <f t="shared" si="34"/>
        <v>0</v>
      </c>
      <c r="AS219">
        <f t="shared" si="33"/>
        <v>0</v>
      </c>
      <c r="AT219"/>
      <c r="AU219"/>
      <c r="AV219"/>
      <c r="AW219"/>
      <c r="AX219"/>
      <c r="AY219"/>
      <c r="AZ219"/>
      <c r="BA219"/>
      <c r="BB219"/>
      <c r="BC219"/>
      <c r="BD219"/>
      <c r="BE219"/>
    </row>
    <row r="220" spans="2:57" ht="27" customHeight="1" x14ac:dyDescent="0.25">
      <c r="B220" s="332">
        <f t="shared" si="35"/>
        <v>9</v>
      </c>
      <c r="C220" s="381" t="s">
        <v>36</v>
      </c>
      <c r="D220" s="381" t="s">
        <v>79</v>
      </c>
      <c r="E220" s="374">
        <v>120.8</v>
      </c>
      <c r="F220" s="351">
        <v>2.3530000000000002</v>
      </c>
      <c r="G220" s="286">
        <v>116.82</v>
      </c>
      <c r="H220" s="333">
        <v>1.2989999999999999</v>
      </c>
      <c r="I220" s="744">
        <v>119.08</v>
      </c>
      <c r="J220" s="771">
        <v>1.046</v>
      </c>
      <c r="K220" s="558"/>
      <c r="L220" s="544"/>
      <c r="M220" s="446"/>
      <c r="AB220"/>
      <c r="AC220"/>
      <c r="AD220"/>
      <c r="AE220"/>
      <c r="AF220"/>
      <c r="AG220"/>
      <c r="AH220"/>
      <c r="AI220"/>
      <c r="AJ220"/>
      <c r="AK220"/>
      <c r="AL220"/>
      <c r="AM220"/>
      <c r="AN220"/>
      <c r="AO220"/>
      <c r="AP220" s="301"/>
      <c r="AQ220" s="313">
        <f t="shared" si="32"/>
        <v>148</v>
      </c>
      <c r="AR220">
        <f t="shared" si="34"/>
        <v>0</v>
      </c>
      <c r="AS220">
        <f t="shared" si="33"/>
        <v>0</v>
      </c>
      <c r="AT220"/>
      <c r="AU220"/>
      <c r="AV220"/>
      <c r="AW220"/>
      <c r="AX220"/>
      <c r="AY220"/>
      <c r="AZ220"/>
      <c r="BA220"/>
      <c r="BB220"/>
      <c r="BC220"/>
      <c r="BD220"/>
      <c r="BE220"/>
    </row>
    <row r="221" spans="2:57" ht="27" customHeight="1" x14ac:dyDescent="0.25">
      <c r="B221" s="332">
        <f t="shared" si="35"/>
        <v>10</v>
      </c>
      <c r="C221" s="381" t="s">
        <v>37</v>
      </c>
      <c r="D221" s="381" t="s">
        <v>80</v>
      </c>
      <c r="E221" s="374">
        <v>46.5</v>
      </c>
      <c r="F221" s="374">
        <v>4.5999999999999996</v>
      </c>
      <c r="G221" s="286">
        <v>43.77</v>
      </c>
      <c r="H221" s="286">
        <v>2.4849999999999999</v>
      </c>
      <c r="I221" s="744">
        <v>44.04</v>
      </c>
      <c r="J221" s="771">
        <v>2.3039999999999998</v>
      </c>
      <c r="K221" s="558"/>
      <c r="L221" s="544"/>
      <c r="M221" s="446"/>
      <c r="AB221"/>
      <c r="AC221"/>
      <c r="AD221"/>
      <c r="AE221"/>
      <c r="AF221"/>
      <c r="AG221"/>
      <c r="AH221"/>
      <c r="AI221"/>
      <c r="AJ221"/>
      <c r="AK221"/>
      <c r="AL221"/>
      <c r="AM221"/>
      <c r="AN221"/>
      <c r="AO221"/>
      <c r="AP221" s="301"/>
      <c r="AQ221" s="313">
        <f t="shared" si="32"/>
        <v>149</v>
      </c>
      <c r="AR221">
        <f t="shared" si="34"/>
        <v>0</v>
      </c>
      <c r="AS221">
        <f t="shared" si="33"/>
        <v>0</v>
      </c>
      <c r="AT221"/>
      <c r="AU221"/>
      <c r="AV221"/>
      <c r="AW221"/>
      <c r="AX221"/>
      <c r="AY221"/>
      <c r="AZ221"/>
      <c r="BA221"/>
      <c r="BB221"/>
      <c r="BC221"/>
      <c r="BD221"/>
      <c r="BE221"/>
    </row>
    <row r="222" spans="2:57" ht="27" customHeight="1" x14ac:dyDescent="0.25">
      <c r="B222" s="332">
        <f t="shared" si="35"/>
        <v>11</v>
      </c>
      <c r="C222" s="381" t="s">
        <v>39</v>
      </c>
      <c r="D222" s="381" t="s">
        <v>80</v>
      </c>
      <c r="E222" s="374">
        <v>51.5</v>
      </c>
      <c r="F222" s="351">
        <v>2.4159999999999999</v>
      </c>
      <c r="G222" s="286">
        <v>47.84</v>
      </c>
      <c r="H222" s="286">
        <v>1.1819999999999999</v>
      </c>
      <c r="I222" s="745">
        <v>51.53</v>
      </c>
      <c r="J222" s="771">
        <v>2.5880000000000001</v>
      </c>
      <c r="K222" s="558"/>
      <c r="L222" s="544"/>
      <c r="M222" s="446"/>
      <c r="AB222"/>
      <c r="AC222"/>
      <c r="AD222"/>
      <c r="AE222"/>
      <c r="AF222"/>
      <c r="AG222"/>
      <c r="AH222"/>
      <c r="AI222"/>
      <c r="AJ222"/>
      <c r="AK222"/>
      <c r="AL222"/>
      <c r="AM222"/>
      <c r="AN222"/>
      <c r="AO222"/>
      <c r="AP222" s="301"/>
      <c r="AQ222" s="313">
        <f t="shared" si="32"/>
        <v>150</v>
      </c>
      <c r="AR222">
        <f t="shared" si="34"/>
        <v>0</v>
      </c>
      <c r="AS222">
        <f t="shared" si="33"/>
        <v>0</v>
      </c>
      <c r="AT222"/>
      <c r="AU222"/>
      <c r="AV222"/>
      <c r="AW222"/>
      <c r="AX222"/>
      <c r="AY222"/>
      <c r="AZ222"/>
      <c r="BA222"/>
      <c r="BB222"/>
      <c r="BC222"/>
      <c r="BD222"/>
      <c r="BE222"/>
    </row>
    <row r="223" spans="2:57" ht="27" customHeight="1" x14ac:dyDescent="0.25">
      <c r="B223" s="332">
        <f t="shared" si="35"/>
        <v>12</v>
      </c>
      <c r="C223" s="381" t="s">
        <v>40</v>
      </c>
      <c r="D223" s="381" t="s">
        <v>78</v>
      </c>
      <c r="E223" s="374">
        <v>81</v>
      </c>
      <c r="F223" s="351">
        <v>1.093</v>
      </c>
      <c r="G223" s="286">
        <v>78.180000000000007</v>
      </c>
      <c r="H223" s="679">
        <v>0.64</v>
      </c>
      <c r="I223" s="744">
        <v>78.39</v>
      </c>
      <c r="J223" s="771">
        <v>0.98399999999999999</v>
      </c>
      <c r="K223" s="558"/>
      <c r="L223" s="544"/>
      <c r="M223" s="446"/>
      <c r="AB223"/>
      <c r="AC223"/>
      <c r="AD223"/>
      <c r="AE223"/>
      <c r="AF223"/>
      <c r="AG223"/>
      <c r="AH223"/>
      <c r="AI223"/>
      <c r="AJ223"/>
      <c r="AK223"/>
      <c r="AL223"/>
      <c r="AM223"/>
      <c r="AN223"/>
      <c r="AO223"/>
      <c r="AP223" s="301"/>
      <c r="AQ223" s="313">
        <f t="shared" si="32"/>
        <v>151</v>
      </c>
      <c r="AR223">
        <f t="shared" si="34"/>
        <v>0</v>
      </c>
      <c r="AS223">
        <f t="shared" si="33"/>
        <v>0</v>
      </c>
      <c r="AT223"/>
      <c r="AU223"/>
      <c r="AV223"/>
      <c r="AW223"/>
      <c r="AX223"/>
      <c r="AY223"/>
      <c r="AZ223"/>
      <c r="BA223"/>
      <c r="BB223"/>
      <c r="BC223"/>
      <c r="BD223"/>
      <c r="BE223"/>
    </row>
    <row r="224" spans="2:57" ht="27" customHeight="1" x14ac:dyDescent="0.25">
      <c r="B224" s="332">
        <f t="shared" si="35"/>
        <v>13</v>
      </c>
      <c r="C224" s="381" t="s">
        <v>41</v>
      </c>
      <c r="D224" s="381" t="s">
        <v>78</v>
      </c>
      <c r="E224" s="374">
        <v>82.8</v>
      </c>
      <c r="F224" s="351">
        <v>0.42899999999999999</v>
      </c>
      <c r="G224" s="286">
        <v>81.62</v>
      </c>
      <c r="H224" s="333">
        <v>0.25800000000000001</v>
      </c>
      <c r="I224" s="744">
        <v>80.8</v>
      </c>
      <c r="J224" s="771">
        <v>2.5999999999999999E-2</v>
      </c>
      <c r="K224" s="558"/>
      <c r="L224" s="544"/>
      <c r="M224" s="446"/>
      <c r="AB224"/>
      <c r="AC224"/>
      <c r="AD224"/>
      <c r="AE224"/>
      <c r="AF224"/>
      <c r="AG224"/>
      <c r="AH224"/>
      <c r="AI224"/>
      <c r="AJ224"/>
      <c r="AK224"/>
      <c r="AL224"/>
      <c r="AM224"/>
      <c r="AN224"/>
      <c r="AO224"/>
      <c r="AP224" s="301"/>
      <c r="AQ224" s="313">
        <f t="shared" si="32"/>
        <v>152</v>
      </c>
      <c r="AR224">
        <f t="shared" si="34"/>
        <v>0</v>
      </c>
      <c r="AS224">
        <f t="shared" si="33"/>
        <v>0</v>
      </c>
      <c r="AT224"/>
      <c r="AU224"/>
      <c r="AV224"/>
      <c r="AW224"/>
      <c r="AX224"/>
      <c r="AY224"/>
      <c r="AZ224"/>
      <c r="BA224"/>
      <c r="BB224"/>
      <c r="BC224"/>
      <c r="BD224"/>
      <c r="BE224"/>
    </row>
    <row r="225" spans="2:57" ht="27" customHeight="1" x14ac:dyDescent="0.25">
      <c r="B225" s="332">
        <f t="shared" si="35"/>
        <v>14</v>
      </c>
      <c r="C225" s="381" t="s">
        <v>42</v>
      </c>
      <c r="D225" s="381" t="s">
        <v>78</v>
      </c>
      <c r="E225" s="374">
        <v>69.95</v>
      </c>
      <c r="F225" s="351">
        <v>0.25</v>
      </c>
      <c r="G225" s="286">
        <v>69.27</v>
      </c>
      <c r="H225" s="286">
        <v>0.154</v>
      </c>
      <c r="I225" s="744">
        <v>63.69</v>
      </c>
      <c r="J225" s="771">
        <v>0.215</v>
      </c>
      <c r="K225" s="558"/>
      <c r="L225" s="544"/>
      <c r="M225" s="446"/>
      <c r="AB225"/>
      <c r="AC225"/>
      <c r="AD225"/>
      <c r="AE225"/>
      <c r="AF225"/>
      <c r="AG225"/>
      <c r="AH225"/>
      <c r="AI225"/>
      <c r="AJ225"/>
      <c r="AK225"/>
      <c r="AL225"/>
      <c r="AM225"/>
      <c r="AN225"/>
      <c r="AO225"/>
      <c r="AP225" s="301"/>
      <c r="AQ225" s="313">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332">
        <f t="shared" si="35"/>
        <v>15</v>
      </c>
      <c r="C226" s="381" t="s">
        <v>43</v>
      </c>
      <c r="D226" s="381" t="s">
        <v>78</v>
      </c>
      <c r="E226" s="374">
        <v>48.2</v>
      </c>
      <c r="F226" s="351">
        <v>0.38500000000000001</v>
      </c>
      <c r="G226" s="286">
        <v>44.53</v>
      </c>
      <c r="H226" s="333">
        <v>0.18</v>
      </c>
      <c r="I226" s="744">
        <v>46.8</v>
      </c>
      <c r="J226" s="771">
        <v>0.36599999999999999</v>
      </c>
      <c r="K226" s="558"/>
      <c r="L226" s="544"/>
      <c r="M226" s="446"/>
      <c r="AB226"/>
      <c r="AC226"/>
      <c r="AD226"/>
      <c r="AE226"/>
      <c r="AF226"/>
      <c r="AG226"/>
      <c r="AH226"/>
      <c r="AI226"/>
      <c r="AJ226"/>
      <c r="AK226"/>
      <c r="AL226"/>
      <c r="AM226"/>
      <c r="AN226"/>
      <c r="AO226"/>
      <c r="AP226" s="301"/>
      <c r="AQ226" s="313">
        <f t="shared" si="32"/>
        <v>154</v>
      </c>
      <c r="AR226">
        <f t="shared" si="36"/>
        <v>0</v>
      </c>
      <c r="AS226">
        <f t="shared" si="33"/>
        <v>0</v>
      </c>
      <c r="AT226"/>
      <c r="AU226"/>
      <c r="AV226"/>
      <c r="AW226"/>
      <c r="AX226"/>
      <c r="AY226"/>
      <c r="AZ226"/>
      <c r="BA226"/>
      <c r="BB226"/>
      <c r="BC226"/>
      <c r="BD226"/>
      <c r="BE226"/>
    </row>
    <row r="227" spans="2:57" ht="27" customHeight="1" x14ac:dyDescent="0.2">
      <c r="B227" s="332">
        <f t="shared" si="35"/>
        <v>16</v>
      </c>
      <c r="C227" s="381" t="s">
        <v>81</v>
      </c>
      <c r="D227" s="381" t="s">
        <v>44</v>
      </c>
      <c r="E227" s="374">
        <v>136</v>
      </c>
      <c r="F227" s="351">
        <v>440</v>
      </c>
      <c r="G227" s="286">
        <v>135.83000000000001</v>
      </c>
      <c r="H227" s="286">
        <v>356.95699999999999</v>
      </c>
      <c r="I227" s="373">
        <v>135.66</v>
      </c>
      <c r="J227" s="774">
        <v>347.78</v>
      </c>
      <c r="K227" s="558"/>
      <c r="L227" s="546"/>
      <c r="M227" s="452"/>
      <c r="AB227"/>
      <c r="AC227"/>
      <c r="AD227"/>
      <c r="AE227"/>
      <c r="AF227"/>
      <c r="AG227"/>
      <c r="AH227"/>
      <c r="AI227"/>
      <c r="AJ227"/>
      <c r="AK227"/>
      <c r="AL227"/>
      <c r="AM227"/>
      <c r="AN227"/>
      <c r="AO227"/>
      <c r="AP227" s="301"/>
      <c r="AQ227" s="313">
        <f t="shared" si="32"/>
        <v>155</v>
      </c>
      <c r="AR227">
        <f t="shared" si="36"/>
        <v>0</v>
      </c>
      <c r="AS227">
        <f t="shared" si="33"/>
        <v>0</v>
      </c>
      <c r="AT227"/>
      <c r="AU227"/>
      <c r="AV227"/>
      <c r="AW227"/>
      <c r="AX227"/>
      <c r="AY227"/>
      <c r="AZ227"/>
      <c r="BA227"/>
      <c r="BB227"/>
      <c r="BC227"/>
      <c r="BD227"/>
      <c r="BE227"/>
    </row>
    <row r="228" spans="2:57" ht="27" customHeight="1" x14ac:dyDescent="0.2">
      <c r="B228" s="332">
        <f t="shared" si="35"/>
        <v>17</v>
      </c>
      <c r="C228" s="381" t="s">
        <v>45</v>
      </c>
      <c r="D228" s="381" t="s">
        <v>44</v>
      </c>
      <c r="E228" s="374">
        <v>113.5</v>
      </c>
      <c r="F228" s="351">
        <v>3.7519999999999998</v>
      </c>
      <c r="G228" s="286">
        <v>111.17</v>
      </c>
      <c r="H228" s="286">
        <v>1.3660000000000001</v>
      </c>
      <c r="I228" s="746">
        <v>111.97</v>
      </c>
      <c r="J228" s="774">
        <v>1.6739999999999999</v>
      </c>
      <c r="K228" s="558"/>
      <c r="L228" s="546"/>
      <c r="M228" s="452"/>
      <c r="AB228"/>
      <c r="AC228"/>
      <c r="AD228"/>
      <c r="AE228"/>
      <c r="AF228"/>
      <c r="AG228"/>
      <c r="AH228"/>
      <c r="AI228"/>
      <c r="AJ228"/>
      <c r="AK228"/>
      <c r="AL228"/>
      <c r="AM228"/>
      <c r="AN228"/>
      <c r="AO228"/>
      <c r="AP228" s="301"/>
      <c r="AQ228" s="313">
        <f t="shared" si="32"/>
        <v>156</v>
      </c>
      <c r="AR228">
        <f t="shared" si="36"/>
        <v>0</v>
      </c>
      <c r="AS228">
        <f t="shared" si="33"/>
        <v>0</v>
      </c>
      <c r="AT228"/>
      <c r="AU228"/>
      <c r="AV228"/>
      <c r="AW228"/>
      <c r="AX228"/>
      <c r="AY228"/>
      <c r="AZ228"/>
      <c r="BA228"/>
      <c r="BB228"/>
      <c r="BC228"/>
      <c r="BD228"/>
      <c r="BE228"/>
    </row>
    <row r="229" spans="2:57" ht="27" customHeight="1" x14ac:dyDescent="0.2">
      <c r="B229" s="332">
        <f t="shared" si="35"/>
        <v>18</v>
      </c>
      <c r="C229" s="381" t="s">
        <v>46</v>
      </c>
      <c r="D229" s="381" t="s">
        <v>44</v>
      </c>
      <c r="E229" s="374">
        <v>225.4</v>
      </c>
      <c r="F229" s="374">
        <v>1.2</v>
      </c>
      <c r="G229" s="286">
        <v>202.98</v>
      </c>
      <c r="H229" s="286">
        <v>0.22</v>
      </c>
      <c r="I229" s="373">
        <v>202.1</v>
      </c>
      <c r="J229" s="774">
        <v>0.14699999999999999</v>
      </c>
      <c r="K229" s="558"/>
      <c r="L229" s="546"/>
      <c r="M229" s="452"/>
      <c r="AB229"/>
      <c r="AC229"/>
      <c r="AD229"/>
      <c r="AE229"/>
      <c r="AF229"/>
      <c r="AG229"/>
      <c r="AH229"/>
      <c r="AI229"/>
      <c r="AJ229"/>
      <c r="AK229"/>
      <c r="AL229"/>
      <c r="AM229"/>
      <c r="AN229"/>
      <c r="AO229"/>
      <c r="AP229" s="301"/>
      <c r="AQ229" s="313">
        <f t="shared" si="32"/>
        <v>157</v>
      </c>
      <c r="AR229">
        <f t="shared" si="36"/>
        <v>0</v>
      </c>
      <c r="AS229">
        <f t="shared" si="33"/>
        <v>0</v>
      </c>
      <c r="AT229"/>
      <c r="AU229"/>
      <c r="AV229"/>
      <c r="AW229"/>
      <c r="AX229"/>
      <c r="AY229"/>
      <c r="AZ229"/>
      <c r="BA229"/>
      <c r="BB229"/>
      <c r="BC229"/>
      <c r="BD229"/>
      <c r="BE229"/>
    </row>
    <row r="230" spans="2:57" ht="27" customHeight="1" x14ac:dyDescent="0.2">
      <c r="B230" s="332">
        <f t="shared" si="35"/>
        <v>19</v>
      </c>
      <c r="C230" s="381" t="s">
        <v>47</v>
      </c>
      <c r="D230" s="381" t="s">
        <v>44</v>
      </c>
      <c r="E230" s="374">
        <v>224</v>
      </c>
      <c r="F230" s="351">
        <v>0.6</v>
      </c>
      <c r="G230" s="286">
        <v>221.27</v>
      </c>
      <c r="H230" s="286">
        <v>0.224</v>
      </c>
      <c r="I230" s="746">
        <v>222.32</v>
      </c>
      <c r="J230" s="775">
        <v>0.29399999999999998</v>
      </c>
      <c r="K230" s="558"/>
      <c r="L230" s="547"/>
      <c r="M230" s="453"/>
      <c r="AB230"/>
      <c r="AC230"/>
      <c r="AD230"/>
      <c r="AE230"/>
      <c r="AF230"/>
      <c r="AG230"/>
      <c r="AH230"/>
      <c r="AI230"/>
      <c r="AJ230"/>
      <c r="AK230"/>
      <c r="AL230"/>
      <c r="AM230"/>
      <c r="AN230"/>
      <c r="AO230"/>
      <c r="AP230" s="301"/>
      <c r="AQ230" s="313">
        <f t="shared" si="32"/>
        <v>158</v>
      </c>
      <c r="AR230">
        <f t="shared" si="36"/>
        <v>0</v>
      </c>
      <c r="AS230">
        <f t="shared" si="33"/>
        <v>0</v>
      </c>
      <c r="AT230"/>
      <c r="AU230"/>
      <c r="AV230"/>
      <c r="AW230"/>
      <c r="AX230"/>
      <c r="AY230"/>
      <c r="AZ230"/>
      <c r="BA230"/>
      <c r="BB230"/>
      <c r="BC230"/>
      <c r="BD230"/>
      <c r="BE230"/>
    </row>
    <row r="231" spans="2:57" ht="27" customHeight="1" x14ac:dyDescent="0.2">
      <c r="B231" s="332">
        <f t="shared" si="35"/>
        <v>20</v>
      </c>
      <c r="C231" s="381" t="s">
        <v>48</v>
      </c>
      <c r="D231" s="381" t="s">
        <v>44</v>
      </c>
      <c r="E231" s="374">
        <v>196</v>
      </c>
      <c r="F231" s="351">
        <v>1.5820000000000001</v>
      </c>
      <c r="G231" s="286">
        <v>194.46</v>
      </c>
      <c r="H231" s="286">
        <v>0.48899999999999999</v>
      </c>
      <c r="I231" s="746">
        <v>196.05</v>
      </c>
      <c r="J231" s="774">
        <v>0.78100000000000003</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x14ac:dyDescent="0.2">
      <c r="B232" s="332">
        <f t="shared" si="35"/>
        <v>21</v>
      </c>
      <c r="C232" s="381" t="s">
        <v>49</v>
      </c>
      <c r="D232" s="381" t="s">
        <v>44</v>
      </c>
      <c r="E232" s="374">
        <v>174</v>
      </c>
      <c r="F232" s="351">
        <v>0.47899999999999998</v>
      </c>
      <c r="G232" s="286">
        <v>169.75</v>
      </c>
      <c r="H232" s="286">
        <v>0.113</v>
      </c>
      <c r="I232" s="746">
        <v>166</v>
      </c>
      <c r="J232" s="774">
        <v>0</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x14ac:dyDescent="0.2">
      <c r="B233" s="330">
        <f t="shared" si="35"/>
        <v>22</v>
      </c>
      <c r="C233" s="331" t="s">
        <v>50</v>
      </c>
      <c r="D233" s="331" t="s">
        <v>44</v>
      </c>
      <c r="E233" s="352">
        <v>229.1</v>
      </c>
      <c r="F233" s="377">
        <v>0.79200000000000004</v>
      </c>
      <c r="G233" s="285">
        <v>226.36</v>
      </c>
      <c r="H233" s="285">
        <v>0.47099999999999997</v>
      </c>
      <c r="I233" s="747">
        <v>227.56</v>
      </c>
      <c r="J233" s="776">
        <v>0.57899999999999996</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x14ac:dyDescent="0.2">
      <c r="B234" s="332">
        <f t="shared" si="35"/>
        <v>23</v>
      </c>
      <c r="C234" s="381" t="s">
        <v>51</v>
      </c>
      <c r="D234" s="381" t="s">
        <v>44</v>
      </c>
      <c r="E234" s="374">
        <v>249</v>
      </c>
      <c r="F234" s="351">
        <v>2.1240000000000001</v>
      </c>
      <c r="G234" s="286">
        <v>245.27</v>
      </c>
      <c r="H234" s="286">
        <v>0.82599999999999996</v>
      </c>
      <c r="I234" s="746">
        <v>248.73</v>
      </c>
      <c r="J234" s="775">
        <v>1.716</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x14ac:dyDescent="0.2">
      <c r="B235" s="332">
        <f t="shared" si="35"/>
        <v>24</v>
      </c>
      <c r="C235" s="381" t="s">
        <v>52</v>
      </c>
      <c r="D235" s="381" t="s">
        <v>82</v>
      </c>
      <c r="E235" s="374">
        <v>164.75</v>
      </c>
      <c r="F235" s="374">
        <v>5</v>
      </c>
      <c r="G235" s="286">
        <v>147.24</v>
      </c>
      <c r="H235" s="286">
        <v>1.704</v>
      </c>
      <c r="I235" s="373">
        <v>144.13</v>
      </c>
      <c r="J235" s="775">
        <v>0.46100000000000002</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x14ac:dyDescent="0.2">
      <c r="B236" s="332">
        <f t="shared" si="35"/>
        <v>25</v>
      </c>
      <c r="C236" s="381" t="s">
        <v>53</v>
      </c>
      <c r="D236" s="381" t="s">
        <v>82</v>
      </c>
      <c r="E236" s="374">
        <v>179.1</v>
      </c>
      <c r="F236" s="351">
        <v>4.2</v>
      </c>
      <c r="G236" s="287">
        <v>204.31</v>
      </c>
      <c r="H236" s="287">
        <v>2.9020000000000001</v>
      </c>
      <c r="I236" s="373">
        <v>204.91</v>
      </c>
      <c r="J236" s="774">
        <v>3.262</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x14ac:dyDescent="0.2">
      <c r="B237" s="332">
        <f t="shared" si="35"/>
        <v>26</v>
      </c>
      <c r="C237" s="381" t="s">
        <v>54</v>
      </c>
      <c r="D237" s="381" t="s">
        <v>83</v>
      </c>
      <c r="E237" s="374">
        <v>325.56</v>
      </c>
      <c r="F237" s="351">
        <v>0.70099999999999996</v>
      </c>
      <c r="G237" s="287">
        <v>324.56</v>
      </c>
      <c r="H237" s="287">
        <v>0.55200000000000005</v>
      </c>
      <c r="I237" s="746">
        <v>325.25</v>
      </c>
      <c r="J237" s="775">
        <v>0.61699999999999999</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x14ac:dyDescent="0.2">
      <c r="B238" s="332">
        <f t="shared" si="35"/>
        <v>27</v>
      </c>
      <c r="C238" s="381" t="s">
        <v>55</v>
      </c>
      <c r="D238" s="381" t="s">
        <v>83</v>
      </c>
      <c r="E238" s="374">
        <v>129.19999999999999</v>
      </c>
      <c r="F238" s="351">
        <v>0.5</v>
      </c>
      <c r="G238" s="286">
        <v>129.19999999999999</v>
      </c>
      <c r="H238" s="286">
        <v>0.71</v>
      </c>
      <c r="I238" s="746">
        <v>128.81</v>
      </c>
      <c r="J238" s="774">
        <v>0.65700000000000003</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x14ac:dyDescent="0.2">
      <c r="B239" s="332">
        <f t="shared" si="35"/>
        <v>28</v>
      </c>
      <c r="C239" s="381" t="s">
        <v>56</v>
      </c>
      <c r="D239" s="381" t="s">
        <v>83</v>
      </c>
      <c r="E239" s="374">
        <v>282.77999999999997</v>
      </c>
      <c r="F239" s="351">
        <v>0.51300000000000001</v>
      </c>
      <c r="G239" s="286">
        <v>282.95999999999998</v>
      </c>
      <c r="H239" s="286">
        <v>0.48</v>
      </c>
      <c r="I239" s="373">
        <v>283.08999999999997</v>
      </c>
      <c r="J239" s="774">
        <v>0.49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x14ac:dyDescent="0.2">
      <c r="B240" s="332">
        <f t="shared" si="35"/>
        <v>29</v>
      </c>
      <c r="C240" s="381" t="s">
        <v>57</v>
      </c>
      <c r="D240" s="381" t="s">
        <v>83</v>
      </c>
      <c r="E240" s="374">
        <v>99</v>
      </c>
      <c r="F240" s="351">
        <v>2.6110000000000002</v>
      </c>
      <c r="G240" s="286">
        <v>98.51</v>
      </c>
      <c r="H240" s="286">
        <v>2.5299999999999998</v>
      </c>
      <c r="I240" s="746">
        <v>98.83</v>
      </c>
      <c r="J240" s="775">
        <v>2.762</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x14ac:dyDescent="0.2">
      <c r="B241" s="332">
        <f t="shared" si="35"/>
        <v>30</v>
      </c>
      <c r="C241" s="381" t="s">
        <v>58</v>
      </c>
      <c r="D241" s="381" t="s">
        <v>83</v>
      </c>
      <c r="E241" s="374">
        <v>189.7</v>
      </c>
      <c r="F241" s="374">
        <v>7.9000000000000001E-2</v>
      </c>
      <c r="G241" s="286">
        <v>189.7</v>
      </c>
      <c r="H241" s="286">
        <v>0.08</v>
      </c>
      <c r="I241" s="746">
        <v>189.4</v>
      </c>
      <c r="J241" s="775">
        <v>7.2999999999999995E-2</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x14ac:dyDescent="0.2">
      <c r="B242" s="332">
        <f t="shared" si="35"/>
        <v>31</v>
      </c>
      <c r="C242" s="381" t="s">
        <v>59</v>
      </c>
      <c r="D242" s="381" t="s">
        <v>83</v>
      </c>
      <c r="E242" s="374">
        <v>171.19</v>
      </c>
      <c r="F242" s="351">
        <v>9.6879999999999994E-2</v>
      </c>
      <c r="G242" s="286">
        <v>171.2</v>
      </c>
      <c r="H242" s="333">
        <v>9.7000000000000003E-2</v>
      </c>
      <c r="I242" s="746">
        <v>171.35</v>
      </c>
      <c r="J242" s="775">
        <v>0.10100000000000001</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x14ac:dyDescent="0.2">
      <c r="B243" s="332">
        <f t="shared" si="35"/>
        <v>32</v>
      </c>
      <c r="C243" s="381" t="s">
        <v>60</v>
      </c>
      <c r="D243" s="381" t="s">
        <v>84</v>
      </c>
      <c r="E243" s="374">
        <v>142.6</v>
      </c>
      <c r="F243" s="351">
        <v>9.157</v>
      </c>
      <c r="G243" s="286">
        <v>140.30000000000001</v>
      </c>
      <c r="H243" s="286">
        <v>9.1560000000000006</v>
      </c>
      <c r="I243" s="373">
        <v>139.74</v>
      </c>
      <c r="J243" s="777">
        <v>7.56</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x14ac:dyDescent="0.2">
      <c r="B244" s="332">
        <f t="shared" si="35"/>
        <v>33</v>
      </c>
      <c r="C244" s="381" t="s">
        <v>61</v>
      </c>
      <c r="D244" s="381" t="s">
        <v>84</v>
      </c>
      <c r="E244" s="374">
        <v>239.5</v>
      </c>
      <c r="F244" s="351">
        <v>2.6720000000000002</v>
      </c>
      <c r="G244" s="286">
        <v>239.92</v>
      </c>
      <c r="H244" s="333">
        <v>2.984</v>
      </c>
      <c r="I244" s="373">
        <v>239.12</v>
      </c>
      <c r="J244" s="777">
        <v>2.4820000000000002</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x14ac:dyDescent="0.2">
      <c r="B245" s="332">
        <f t="shared" si="35"/>
        <v>34</v>
      </c>
      <c r="C245" s="381" t="s">
        <v>62</v>
      </c>
      <c r="D245" s="381" t="s">
        <v>85</v>
      </c>
      <c r="E245" s="374">
        <v>120.5</v>
      </c>
      <c r="F245" s="351">
        <v>3.677</v>
      </c>
      <c r="G245" s="286">
        <v>120.73</v>
      </c>
      <c r="H245" s="286">
        <v>4.1159999999999997</v>
      </c>
      <c r="I245" s="373">
        <v>119.79</v>
      </c>
      <c r="J245" s="774">
        <v>2.3719999999999999</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x14ac:dyDescent="0.2">
      <c r="B246" s="332">
        <f t="shared" si="35"/>
        <v>35</v>
      </c>
      <c r="C246" s="381" t="s">
        <v>63</v>
      </c>
      <c r="D246" s="381" t="s">
        <v>86</v>
      </c>
      <c r="E246" s="374">
        <v>110.56</v>
      </c>
      <c r="F246" s="351">
        <v>2.75</v>
      </c>
      <c r="G246" s="286">
        <v>110.28</v>
      </c>
      <c r="H246" s="286">
        <v>2.2189999999999999</v>
      </c>
      <c r="I246" s="373">
        <v>110.58</v>
      </c>
      <c r="J246" s="774">
        <v>2.7650000000000001</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x14ac:dyDescent="0.2">
      <c r="B247" s="332">
        <f t="shared" si="35"/>
        <v>36</v>
      </c>
      <c r="C247" s="381" t="s">
        <v>64</v>
      </c>
      <c r="D247" s="381" t="s">
        <v>87</v>
      </c>
      <c r="E247" s="374">
        <v>72</v>
      </c>
      <c r="F247" s="351">
        <v>38.036000000000001</v>
      </c>
      <c r="G247" s="286">
        <v>68.180000000000007</v>
      </c>
      <c r="H247" s="333">
        <v>27.16</v>
      </c>
      <c r="I247" s="373">
        <v>68.2</v>
      </c>
      <c r="J247" s="777">
        <v>27.2</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x14ac:dyDescent="0.2">
      <c r="B248" s="332">
        <f t="shared" si="35"/>
        <v>37</v>
      </c>
      <c r="C248" s="381" t="s">
        <v>65</v>
      </c>
      <c r="D248" s="381" t="s">
        <v>87</v>
      </c>
      <c r="E248" s="374">
        <v>185</v>
      </c>
      <c r="F248" s="351">
        <v>388.72199999999998</v>
      </c>
      <c r="G248" s="286">
        <v>175.5</v>
      </c>
      <c r="H248" s="333">
        <v>294.72000000000003</v>
      </c>
      <c r="I248" s="373">
        <v>183.89</v>
      </c>
      <c r="J248" s="777">
        <v>377.25</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229.18</v>
      </c>
      <c r="H249" s="333">
        <v>5.9779999999999998</v>
      </c>
      <c r="I249" s="373">
        <v>229.4</v>
      </c>
      <c r="J249" s="777">
        <v>7.0439999999999996</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x14ac:dyDescent="0.2">
      <c r="B250" s="330">
        <v>39</v>
      </c>
      <c r="C250" s="331" t="s">
        <v>212</v>
      </c>
      <c r="D250" s="331" t="s">
        <v>76</v>
      </c>
      <c r="E250" s="352">
        <v>149.30000000000001</v>
      </c>
      <c r="F250" s="377">
        <v>17.670000000000002</v>
      </c>
      <c r="G250" s="352">
        <v>149.24</v>
      </c>
      <c r="H250" s="377">
        <v>10.86</v>
      </c>
      <c r="I250" s="352">
        <v>149.46</v>
      </c>
      <c r="J250" s="779">
        <v>11.08</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x14ac:dyDescent="0.25">
      <c r="B251" s="332">
        <f>+B250+1</f>
        <v>40</v>
      </c>
      <c r="C251" s="381" t="s">
        <v>213</v>
      </c>
      <c r="D251" s="381" t="s">
        <v>80</v>
      </c>
      <c r="E251" s="374">
        <v>39</v>
      </c>
      <c r="F251" s="351">
        <v>0.47399999999999998</v>
      </c>
      <c r="G251" s="374"/>
      <c r="H251" s="351"/>
      <c r="I251" s="749">
        <v>38.869999999999997</v>
      </c>
      <c r="J251" s="774">
        <v>0.45700000000000002</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x14ac:dyDescent="0.3">
      <c r="B252" s="334">
        <v>41</v>
      </c>
      <c r="C252" s="335" t="s">
        <v>214</v>
      </c>
      <c r="D252" s="335" t="s">
        <v>80</v>
      </c>
      <c r="E252" s="382">
        <v>70</v>
      </c>
      <c r="F252" s="353">
        <v>0.81699999999999995</v>
      </c>
      <c r="G252" s="382"/>
      <c r="H252" s="353"/>
      <c r="I252" s="744">
        <v>70.05</v>
      </c>
      <c r="J252" s="774">
        <v>0.753</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1375.9230000000002</v>
      </c>
      <c r="I253" s="355"/>
      <c r="J253" s="765">
        <f>SUM(J212:J252)</f>
        <v>1590.3529999999998</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66">
        <f>IFERROR(+J253/H253,0)</f>
        <v>1.1558444767621441</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216</v>
      </c>
      <c r="D255" s="339"/>
      <c r="E255" s="422">
        <v>1736.79</v>
      </c>
      <c r="F255" s="360">
        <v>1</v>
      </c>
      <c r="G255" s="361" t="s">
        <v>68</v>
      </c>
      <c r="H255" s="360">
        <f>+H253/F253*100%</f>
        <v>0.7585513486612997</v>
      </c>
      <c r="I255" s="362"/>
      <c r="J255" s="767">
        <f>+J253/F253</f>
        <v>0.87676738669063869</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x14ac:dyDescent="0.25">
      <c r="B257" s="327"/>
      <c r="C257" s="289"/>
      <c r="D257" s="289"/>
      <c r="E257" s="289"/>
      <c r="F257" s="569">
        <v>11</v>
      </c>
      <c r="G257" s="620" t="s">
        <v>6</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x14ac:dyDescent="0.2">
      <c r="B258" s="426" t="s">
        <v>18</v>
      </c>
      <c r="C258" s="429" t="s">
        <v>19</v>
      </c>
      <c r="D258" s="429" t="s">
        <v>73</v>
      </c>
      <c r="E258" s="877" t="s">
        <v>20</v>
      </c>
      <c r="F258" s="878"/>
      <c r="G258" s="877" t="s">
        <v>94</v>
      </c>
      <c r="H258" s="878"/>
      <c r="I258" s="891" t="s">
        <v>22</v>
      </c>
      <c r="J258" s="892"/>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55.56</v>
      </c>
      <c r="H262" s="285">
        <v>29.927</v>
      </c>
      <c r="I262" s="764">
        <v>55.68</v>
      </c>
      <c r="J262" s="764">
        <v>30.603999999999999</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339.29</v>
      </c>
      <c r="H263" s="333">
        <v>7.593</v>
      </c>
      <c r="I263" s="373">
        <v>339.51</v>
      </c>
      <c r="J263" s="771">
        <v>7.7770000000000001</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x14ac:dyDescent="0.2">
      <c r="B264" s="332">
        <f t="shared" ref="B264:B298" si="38">+B263+1</f>
        <v>3</v>
      </c>
      <c r="C264" s="381" t="s">
        <v>30</v>
      </c>
      <c r="D264" s="381" t="s">
        <v>75</v>
      </c>
      <c r="E264" s="374">
        <v>77.5</v>
      </c>
      <c r="F264" s="351">
        <v>49.02</v>
      </c>
      <c r="G264" s="286">
        <v>75.94</v>
      </c>
      <c r="H264" s="333">
        <v>39.430999999999997</v>
      </c>
      <c r="I264" s="373">
        <v>77.400000000000006</v>
      </c>
      <c r="J264" s="771">
        <v>48.369</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x14ac:dyDescent="0.3">
      <c r="B265" s="332">
        <f t="shared" si="38"/>
        <v>4</v>
      </c>
      <c r="C265" s="381" t="s">
        <v>31</v>
      </c>
      <c r="D265" s="381" t="s">
        <v>76</v>
      </c>
      <c r="E265" s="374">
        <v>463.3</v>
      </c>
      <c r="F265" s="351">
        <v>49.9</v>
      </c>
      <c r="G265" s="373">
        <v>462.9</v>
      </c>
      <c r="H265" s="373">
        <v>45.993000000000002</v>
      </c>
      <c r="I265" s="351">
        <v>462.79</v>
      </c>
      <c r="J265" s="285">
        <v>43.633000000000003</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x14ac:dyDescent="0.25">
      <c r="B266" s="332">
        <f t="shared" si="38"/>
        <v>5</v>
      </c>
      <c r="C266" s="381" t="s">
        <v>32</v>
      </c>
      <c r="D266" s="381" t="s">
        <v>77</v>
      </c>
      <c r="E266" s="374">
        <v>207</v>
      </c>
      <c r="F266" s="351">
        <v>9.5030000000000001</v>
      </c>
      <c r="G266" s="286">
        <v>206.38</v>
      </c>
      <c r="H266" s="287">
        <v>8.7639999999999993</v>
      </c>
      <c r="I266" s="725">
        <v>320</v>
      </c>
      <c r="J266" s="285">
        <v>5.1509999999999998</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x14ac:dyDescent="0.25">
      <c r="B267" s="332">
        <f t="shared" si="38"/>
        <v>6</v>
      </c>
      <c r="C267" s="381" t="s">
        <v>33</v>
      </c>
      <c r="D267" s="381" t="s">
        <v>77</v>
      </c>
      <c r="E267" s="374">
        <v>320</v>
      </c>
      <c r="F267" s="351">
        <v>5.1509999999999998</v>
      </c>
      <c r="G267" s="286">
        <v>316.74</v>
      </c>
      <c r="H267" s="287">
        <v>4.5</v>
      </c>
      <c r="I267" s="725">
        <v>207.01</v>
      </c>
      <c r="J267" s="285">
        <v>9.5169999999999995</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x14ac:dyDescent="0.25">
      <c r="B268" s="332">
        <f t="shared" si="38"/>
        <v>7</v>
      </c>
      <c r="C268" s="381" t="s">
        <v>34</v>
      </c>
      <c r="D268" s="381" t="s">
        <v>78</v>
      </c>
      <c r="E268" s="374">
        <v>90</v>
      </c>
      <c r="F268" s="351">
        <v>689.09100000000001</v>
      </c>
      <c r="G268" s="286">
        <v>87.83</v>
      </c>
      <c r="H268" s="286">
        <v>582.31799999999998</v>
      </c>
      <c r="I268" s="725">
        <v>89.07</v>
      </c>
      <c r="J268" s="285">
        <v>637.73</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x14ac:dyDescent="0.2">
      <c r="B269" s="332">
        <f t="shared" si="38"/>
        <v>8</v>
      </c>
      <c r="C269" s="381" t="s">
        <v>35</v>
      </c>
      <c r="D269" s="381" t="s">
        <v>79</v>
      </c>
      <c r="E269" s="374">
        <v>120.5</v>
      </c>
      <c r="F269" s="351">
        <v>2.0920000000000001</v>
      </c>
      <c r="G269" s="286">
        <v>118.45</v>
      </c>
      <c r="H269" s="333">
        <v>1.236</v>
      </c>
      <c r="I269" s="375">
        <v>119.92</v>
      </c>
      <c r="J269" s="285">
        <v>1.536</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332">
        <f t="shared" si="38"/>
        <v>9</v>
      </c>
      <c r="C270" s="381" t="s">
        <v>36</v>
      </c>
      <c r="D270" s="381" t="s">
        <v>79</v>
      </c>
      <c r="E270" s="374">
        <v>120.8</v>
      </c>
      <c r="F270" s="351">
        <v>2.3530000000000002</v>
      </c>
      <c r="G270" s="286">
        <v>116.82</v>
      </c>
      <c r="H270" s="333">
        <v>1.2989999999999999</v>
      </c>
      <c r="I270" s="725">
        <v>119.08</v>
      </c>
      <c r="J270" s="285">
        <v>1.046</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x14ac:dyDescent="0.25">
      <c r="B271" s="332">
        <f t="shared" si="38"/>
        <v>10</v>
      </c>
      <c r="C271" s="381" t="s">
        <v>37</v>
      </c>
      <c r="D271" s="381" t="s">
        <v>80</v>
      </c>
      <c r="E271" s="374">
        <v>46.5</v>
      </c>
      <c r="F271" s="374">
        <v>4.5999999999999996</v>
      </c>
      <c r="G271" s="286">
        <v>43.77</v>
      </c>
      <c r="H271" s="286">
        <v>2.4849999999999999</v>
      </c>
      <c r="I271" s="725">
        <v>44.04</v>
      </c>
      <c r="J271" s="285">
        <v>2.3039999999999998</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x14ac:dyDescent="0.25">
      <c r="B272" s="332">
        <f t="shared" si="38"/>
        <v>11</v>
      </c>
      <c r="C272" s="381" t="s">
        <v>39</v>
      </c>
      <c r="D272" s="381" t="s">
        <v>80</v>
      </c>
      <c r="E272" s="374">
        <v>51.5</v>
      </c>
      <c r="F272" s="351">
        <v>2.4159999999999999</v>
      </c>
      <c r="G272" s="286">
        <v>47.84</v>
      </c>
      <c r="H272" s="286">
        <v>1.1819999999999999</v>
      </c>
      <c r="I272" s="729">
        <v>51.53</v>
      </c>
      <c r="J272" s="285">
        <v>2.5880000000000001</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x14ac:dyDescent="0.25">
      <c r="B273" s="332">
        <f t="shared" si="38"/>
        <v>12</v>
      </c>
      <c r="C273" s="381" t="s">
        <v>40</v>
      </c>
      <c r="D273" s="381" t="s">
        <v>78</v>
      </c>
      <c r="E273" s="374">
        <v>81</v>
      </c>
      <c r="F273" s="351">
        <v>1.093</v>
      </c>
      <c r="G273" s="286">
        <v>78.180000000000007</v>
      </c>
      <c r="H273" s="679">
        <v>0.64</v>
      </c>
      <c r="I273" s="725">
        <v>78.39</v>
      </c>
      <c r="J273" s="285">
        <v>0.98399999999999999</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x14ac:dyDescent="0.25">
      <c r="B274" s="332">
        <f t="shared" si="38"/>
        <v>13</v>
      </c>
      <c r="C274" s="381" t="s">
        <v>41</v>
      </c>
      <c r="D274" s="381" t="s">
        <v>78</v>
      </c>
      <c r="E274" s="374">
        <v>82.8</v>
      </c>
      <c r="F274" s="351">
        <v>0.42899999999999999</v>
      </c>
      <c r="G274" s="286">
        <v>81.62</v>
      </c>
      <c r="H274" s="333">
        <v>0.25800000000000001</v>
      </c>
      <c r="I274" s="725">
        <v>80.81</v>
      </c>
      <c r="J274" s="285">
        <v>2.5999999999999999E-2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x14ac:dyDescent="0.25">
      <c r="B275" s="332">
        <f t="shared" si="38"/>
        <v>14</v>
      </c>
      <c r="C275" s="381" t="s">
        <v>42</v>
      </c>
      <c r="D275" s="381" t="s">
        <v>78</v>
      </c>
      <c r="E275" s="374">
        <v>69.95</v>
      </c>
      <c r="F275" s="351">
        <v>0.25</v>
      </c>
      <c r="G275" s="286">
        <v>69.27</v>
      </c>
      <c r="H275" s="286">
        <v>0.154</v>
      </c>
      <c r="I275" s="725">
        <v>63.69</v>
      </c>
      <c r="J275" s="285">
        <v>0.215</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x14ac:dyDescent="0.25">
      <c r="B276" s="332">
        <f t="shared" si="38"/>
        <v>15</v>
      </c>
      <c r="C276" s="381" t="s">
        <v>43</v>
      </c>
      <c r="D276" s="381" t="s">
        <v>78</v>
      </c>
      <c r="E276" s="374">
        <v>48.2</v>
      </c>
      <c r="F276" s="351">
        <v>0.38500000000000001</v>
      </c>
      <c r="G276" s="286">
        <v>44.53</v>
      </c>
      <c r="H276" s="333">
        <v>0.18</v>
      </c>
      <c r="I276" s="725">
        <v>46.81</v>
      </c>
      <c r="J276" s="285">
        <v>0.36699999999999999</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x14ac:dyDescent="0.2">
      <c r="B277" s="332">
        <f t="shared" si="38"/>
        <v>16</v>
      </c>
      <c r="C277" s="381" t="s">
        <v>81</v>
      </c>
      <c r="D277" s="381" t="s">
        <v>44</v>
      </c>
      <c r="E277" s="374">
        <v>136</v>
      </c>
      <c r="F277" s="351">
        <v>440</v>
      </c>
      <c r="G277" s="286">
        <v>135.83000000000001</v>
      </c>
      <c r="H277" s="286">
        <v>356.95699999999999</v>
      </c>
      <c r="I277" s="286">
        <v>135.65</v>
      </c>
      <c r="J277" s="781">
        <v>347.24</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x14ac:dyDescent="0.2">
      <c r="B278" s="332">
        <f t="shared" si="38"/>
        <v>17</v>
      </c>
      <c r="C278" s="381" t="s">
        <v>45</v>
      </c>
      <c r="D278" s="381" t="s">
        <v>44</v>
      </c>
      <c r="E278" s="374">
        <v>113.5</v>
      </c>
      <c r="F278" s="351">
        <v>3.7519999999999998</v>
      </c>
      <c r="G278" s="286">
        <v>111.17</v>
      </c>
      <c r="H278" s="286">
        <v>1.3660000000000001</v>
      </c>
      <c r="I278" s="287">
        <v>112.01</v>
      </c>
      <c r="J278" s="781">
        <v>1.69</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x14ac:dyDescent="0.2">
      <c r="B279" s="332">
        <f t="shared" si="38"/>
        <v>18</v>
      </c>
      <c r="C279" s="381" t="s">
        <v>46</v>
      </c>
      <c r="D279" s="381" t="s">
        <v>44</v>
      </c>
      <c r="E279" s="374">
        <v>225.4</v>
      </c>
      <c r="F279" s="374">
        <v>1.2</v>
      </c>
      <c r="G279" s="286">
        <v>202.98</v>
      </c>
      <c r="H279" s="286">
        <v>0.22</v>
      </c>
      <c r="I279" s="286">
        <v>201.6</v>
      </c>
      <c r="J279" s="781">
        <v>0.111</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221.27</v>
      </c>
      <c r="H280" s="286">
        <v>0.224</v>
      </c>
      <c r="I280" s="287">
        <v>222.27</v>
      </c>
      <c r="J280" s="782">
        <v>0.28999999999999998</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x14ac:dyDescent="0.2">
      <c r="B281" s="332">
        <f t="shared" si="38"/>
        <v>20</v>
      </c>
      <c r="C281" s="381" t="s">
        <v>48</v>
      </c>
      <c r="D281" s="381" t="s">
        <v>44</v>
      </c>
      <c r="E281" s="374">
        <v>196</v>
      </c>
      <c r="F281" s="351">
        <v>1.5820000000000001</v>
      </c>
      <c r="G281" s="286">
        <v>194.46</v>
      </c>
      <c r="H281" s="286">
        <v>0.48899999999999999</v>
      </c>
      <c r="I281" s="287">
        <v>195.92</v>
      </c>
      <c r="J281" s="781">
        <v>0.75600000000000001</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x14ac:dyDescent="0.2">
      <c r="B282" s="332">
        <f t="shared" si="38"/>
        <v>21</v>
      </c>
      <c r="C282" s="381" t="s">
        <v>49</v>
      </c>
      <c r="D282" s="381" t="s">
        <v>44</v>
      </c>
      <c r="E282" s="374">
        <v>174</v>
      </c>
      <c r="F282" s="351">
        <v>0.47899999999999998</v>
      </c>
      <c r="G282" s="286">
        <v>169.75</v>
      </c>
      <c r="H282" s="286">
        <v>0.113</v>
      </c>
      <c r="I282" s="287">
        <v>166</v>
      </c>
      <c r="J282" s="781">
        <v>0</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x14ac:dyDescent="0.2">
      <c r="B283" s="330">
        <f t="shared" si="38"/>
        <v>22</v>
      </c>
      <c r="C283" s="331" t="s">
        <v>50</v>
      </c>
      <c r="D283" s="331" t="s">
        <v>44</v>
      </c>
      <c r="E283" s="352">
        <v>229.1</v>
      </c>
      <c r="F283" s="377">
        <v>0.79200000000000004</v>
      </c>
      <c r="G283" s="285">
        <v>226.36</v>
      </c>
      <c r="H283" s="285">
        <v>0.47099999999999997</v>
      </c>
      <c r="I283" s="412">
        <v>227.42</v>
      </c>
      <c r="J283" s="783">
        <v>0.56599999999999995</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x14ac:dyDescent="0.2">
      <c r="B284" s="332">
        <f t="shared" si="38"/>
        <v>23</v>
      </c>
      <c r="C284" s="381" t="s">
        <v>51</v>
      </c>
      <c r="D284" s="381" t="s">
        <v>44</v>
      </c>
      <c r="E284" s="374">
        <v>249</v>
      </c>
      <c r="F284" s="351">
        <v>2.1240000000000001</v>
      </c>
      <c r="G284" s="286">
        <v>245.27</v>
      </c>
      <c r="H284" s="286">
        <v>0.82599999999999996</v>
      </c>
      <c r="I284" s="287">
        <v>148.72999999999999</v>
      </c>
      <c r="J284" s="782">
        <v>1.716</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x14ac:dyDescent="0.2">
      <c r="B285" s="332">
        <f t="shared" si="38"/>
        <v>24</v>
      </c>
      <c r="C285" s="381" t="s">
        <v>52</v>
      </c>
      <c r="D285" s="381" t="s">
        <v>82</v>
      </c>
      <c r="E285" s="374">
        <v>164.75</v>
      </c>
      <c r="F285" s="374">
        <v>5</v>
      </c>
      <c r="G285" s="286">
        <v>147.24</v>
      </c>
      <c r="H285" s="286">
        <v>1.704</v>
      </c>
      <c r="I285" s="286">
        <v>144.03</v>
      </c>
      <c r="J285" s="782">
        <v>0.43</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x14ac:dyDescent="0.2">
      <c r="B286" s="332">
        <f t="shared" si="38"/>
        <v>25</v>
      </c>
      <c r="C286" s="381" t="s">
        <v>53</v>
      </c>
      <c r="D286" s="381" t="s">
        <v>82</v>
      </c>
      <c r="E286" s="374">
        <v>179.1</v>
      </c>
      <c r="F286" s="351">
        <v>4.2</v>
      </c>
      <c r="G286" s="287">
        <v>204.31</v>
      </c>
      <c r="H286" s="287">
        <v>2.9020000000000001</v>
      </c>
      <c r="I286" s="286">
        <v>204.89</v>
      </c>
      <c r="J286" s="781">
        <v>3.25</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x14ac:dyDescent="0.2">
      <c r="B287" s="332">
        <f t="shared" si="38"/>
        <v>26</v>
      </c>
      <c r="C287" s="381" t="s">
        <v>54</v>
      </c>
      <c r="D287" s="381" t="s">
        <v>83</v>
      </c>
      <c r="E287" s="374">
        <v>325.56</v>
      </c>
      <c r="F287" s="351">
        <v>0.70099999999999996</v>
      </c>
      <c r="G287" s="287">
        <v>324.56</v>
      </c>
      <c r="H287" s="287">
        <v>0.55200000000000005</v>
      </c>
      <c r="I287" s="287">
        <v>325.25</v>
      </c>
      <c r="J287" s="782">
        <v>0.61699999999999999</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x14ac:dyDescent="0.2">
      <c r="B288" s="332">
        <f t="shared" si="38"/>
        <v>27</v>
      </c>
      <c r="C288" s="381" t="s">
        <v>55</v>
      </c>
      <c r="D288" s="381" t="s">
        <v>83</v>
      </c>
      <c r="E288" s="374">
        <v>129.19999999999999</v>
      </c>
      <c r="F288" s="351">
        <v>0.5</v>
      </c>
      <c r="G288" s="286">
        <v>129.19999999999999</v>
      </c>
      <c r="H288" s="286">
        <v>0.71</v>
      </c>
      <c r="I288" s="287">
        <v>128.81</v>
      </c>
      <c r="J288" s="781">
        <v>0.65700000000000003</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x14ac:dyDescent="0.2">
      <c r="B289" s="332">
        <f t="shared" si="38"/>
        <v>28</v>
      </c>
      <c r="C289" s="381" t="s">
        <v>56</v>
      </c>
      <c r="D289" s="381" t="s">
        <v>83</v>
      </c>
      <c r="E289" s="374">
        <v>282.77999999999997</v>
      </c>
      <c r="F289" s="351">
        <v>0.51300000000000001</v>
      </c>
      <c r="G289" s="286">
        <v>282.95999999999998</v>
      </c>
      <c r="H289" s="286">
        <v>0.48</v>
      </c>
      <c r="I289" s="286">
        <v>283.08999999999997</v>
      </c>
      <c r="J289" s="781">
        <v>0.49</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332">
        <f t="shared" si="38"/>
        <v>29</v>
      </c>
      <c r="C290" s="381" t="s">
        <v>57</v>
      </c>
      <c r="D290" s="381" t="s">
        <v>83</v>
      </c>
      <c r="E290" s="374">
        <v>99</v>
      </c>
      <c r="F290" s="351">
        <v>2.6110000000000002</v>
      </c>
      <c r="G290" s="286">
        <v>98.51</v>
      </c>
      <c r="H290" s="286">
        <v>2.5299999999999998</v>
      </c>
      <c r="I290" s="287">
        <v>98.83</v>
      </c>
      <c r="J290" s="782">
        <v>2.762</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x14ac:dyDescent="0.2">
      <c r="B291" s="332">
        <f t="shared" si="38"/>
        <v>30</v>
      </c>
      <c r="C291" s="381" t="s">
        <v>58</v>
      </c>
      <c r="D291" s="381" t="s">
        <v>83</v>
      </c>
      <c r="E291" s="374">
        <v>189.7</v>
      </c>
      <c r="F291" s="374">
        <v>7.9000000000000001E-2</v>
      </c>
      <c r="G291" s="286">
        <v>189.7</v>
      </c>
      <c r="H291" s="286">
        <v>0.08</v>
      </c>
      <c r="I291" s="287">
        <v>189.41</v>
      </c>
      <c r="J291" s="782">
        <v>7.3999999999999996E-2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x14ac:dyDescent="0.2">
      <c r="B292" s="332">
        <f t="shared" si="38"/>
        <v>31</v>
      </c>
      <c r="C292" s="381" t="s">
        <v>59</v>
      </c>
      <c r="D292" s="381" t="s">
        <v>83</v>
      </c>
      <c r="E292" s="374">
        <v>171.19</v>
      </c>
      <c r="F292" s="351">
        <v>9.6879999999999994E-2</v>
      </c>
      <c r="G292" s="286">
        <v>171.2</v>
      </c>
      <c r="H292" s="333">
        <v>9.7000000000000003E-2</v>
      </c>
      <c r="I292" s="287">
        <v>171.34</v>
      </c>
      <c r="J292" s="782">
        <v>0.10100000000000001</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x14ac:dyDescent="0.2">
      <c r="B293" s="332">
        <f t="shared" si="38"/>
        <v>32</v>
      </c>
      <c r="C293" s="381" t="s">
        <v>60</v>
      </c>
      <c r="D293" s="381" t="s">
        <v>84</v>
      </c>
      <c r="E293" s="374">
        <v>142.6</v>
      </c>
      <c r="F293" s="351">
        <v>9.157</v>
      </c>
      <c r="G293" s="286">
        <v>140.30000000000001</v>
      </c>
      <c r="H293" s="286">
        <v>9.1560000000000006</v>
      </c>
      <c r="I293" s="286">
        <v>139.75</v>
      </c>
      <c r="J293" s="784">
        <v>7.5869999999999997</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x14ac:dyDescent="0.2">
      <c r="B294" s="332">
        <f t="shared" si="38"/>
        <v>33</v>
      </c>
      <c r="C294" s="381" t="s">
        <v>61</v>
      </c>
      <c r="D294" s="381" t="s">
        <v>84</v>
      </c>
      <c r="E294" s="374">
        <v>239.5</v>
      </c>
      <c r="F294" s="351">
        <v>2.6720000000000002</v>
      </c>
      <c r="G294" s="286">
        <v>239.92</v>
      </c>
      <c r="H294" s="333">
        <v>2.984</v>
      </c>
      <c r="I294" s="717">
        <v>239.13</v>
      </c>
      <c r="J294" s="785">
        <v>2.4883999999999999</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x14ac:dyDescent="0.2">
      <c r="B295" s="332">
        <f t="shared" si="38"/>
        <v>34</v>
      </c>
      <c r="C295" s="381" t="s">
        <v>62</v>
      </c>
      <c r="D295" s="381" t="s">
        <v>85</v>
      </c>
      <c r="E295" s="374">
        <v>120.5</v>
      </c>
      <c r="F295" s="351">
        <v>3.677</v>
      </c>
      <c r="G295" s="286">
        <v>120.73</v>
      </c>
      <c r="H295" s="286">
        <v>4.1159999999999997</v>
      </c>
      <c r="I295" s="286">
        <v>119.81</v>
      </c>
      <c r="J295" s="781">
        <v>2.4079999999999999</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x14ac:dyDescent="0.2">
      <c r="B296" s="332">
        <f t="shared" si="38"/>
        <v>35</v>
      </c>
      <c r="C296" s="381" t="s">
        <v>63</v>
      </c>
      <c r="D296" s="381" t="s">
        <v>86</v>
      </c>
      <c r="E296" s="374">
        <v>110.56</v>
      </c>
      <c r="F296" s="351">
        <v>2.75</v>
      </c>
      <c r="G296" s="286">
        <v>110.28</v>
      </c>
      <c r="H296" s="286">
        <v>2.2189999999999999</v>
      </c>
      <c r="I296" s="286">
        <v>110.57</v>
      </c>
      <c r="J296" s="781">
        <v>2.7570000000000001</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x14ac:dyDescent="0.2">
      <c r="B297" s="332">
        <f t="shared" si="38"/>
        <v>36</v>
      </c>
      <c r="C297" s="381" t="s">
        <v>64</v>
      </c>
      <c r="D297" s="381" t="s">
        <v>87</v>
      </c>
      <c r="E297" s="374">
        <v>72</v>
      </c>
      <c r="F297" s="351">
        <v>38.036000000000001</v>
      </c>
      <c r="G297" s="286">
        <v>68.180000000000007</v>
      </c>
      <c r="H297" s="333">
        <v>27.16</v>
      </c>
      <c r="I297" s="286">
        <v>68.31</v>
      </c>
      <c r="J297" s="784">
        <v>27.42</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x14ac:dyDescent="0.2">
      <c r="B298" s="332">
        <f t="shared" si="38"/>
        <v>37</v>
      </c>
      <c r="C298" s="381" t="s">
        <v>65</v>
      </c>
      <c r="D298" s="381" t="s">
        <v>87</v>
      </c>
      <c r="E298" s="374">
        <v>185</v>
      </c>
      <c r="F298" s="351">
        <v>388.72199999999998</v>
      </c>
      <c r="G298" s="286">
        <v>175.5</v>
      </c>
      <c r="H298" s="333">
        <v>294.72000000000003</v>
      </c>
      <c r="I298" s="286">
        <v>183.99</v>
      </c>
      <c r="J298" s="777">
        <v>378.29</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229.18</v>
      </c>
      <c r="H299" s="333">
        <v>5.9779999999999998</v>
      </c>
      <c r="I299" s="286">
        <v>229.26</v>
      </c>
      <c r="J299" s="784">
        <v>6.3540000000000001</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x14ac:dyDescent="0.2">
      <c r="B300" s="330">
        <v>39</v>
      </c>
      <c r="C300" s="331" t="s">
        <v>212</v>
      </c>
      <c r="D300" s="331" t="s">
        <v>76</v>
      </c>
      <c r="E300" s="352">
        <v>149.30000000000001</v>
      </c>
      <c r="F300" s="377">
        <v>17.670000000000002</v>
      </c>
      <c r="G300" s="352">
        <v>149.24</v>
      </c>
      <c r="H300" s="377">
        <v>10.86</v>
      </c>
      <c r="I300" s="352">
        <v>149.4</v>
      </c>
      <c r="J300" s="779">
        <v>11.02</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x14ac:dyDescent="0.25">
      <c r="B301" s="332">
        <f>+B300+1</f>
        <v>40</v>
      </c>
      <c r="C301" s="381" t="s">
        <v>213</v>
      </c>
      <c r="D301" s="381" t="s">
        <v>80</v>
      </c>
      <c r="E301" s="374">
        <v>39</v>
      </c>
      <c r="F301" s="351">
        <v>0.47399999999999998</v>
      </c>
      <c r="G301" s="374"/>
      <c r="H301" s="351"/>
      <c r="I301" s="730">
        <v>38.869999999999997</v>
      </c>
      <c r="J301" s="781">
        <v>0.45700000000000002</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x14ac:dyDescent="0.3">
      <c r="B302" s="334">
        <v>41</v>
      </c>
      <c r="C302" s="335" t="s">
        <v>214</v>
      </c>
      <c r="D302" s="335" t="s">
        <v>80</v>
      </c>
      <c r="E302" s="382">
        <v>70</v>
      </c>
      <c r="F302" s="353">
        <v>0.81699999999999995</v>
      </c>
      <c r="G302" s="382"/>
      <c r="H302" s="353"/>
      <c r="I302" s="725">
        <v>70.05</v>
      </c>
      <c r="J302" s="781">
        <v>0.753</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1375.9230000000002</v>
      </c>
      <c r="I303" s="355"/>
      <c r="J303" s="312">
        <f>SUM(J262:J302)</f>
        <v>1592.1314000000002</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1.1571369909508018</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216</v>
      </c>
      <c r="D305" s="339"/>
      <c r="E305" s="422">
        <v>1736.79</v>
      </c>
      <c r="F305" s="360">
        <v>1</v>
      </c>
      <c r="G305" s="361" t="s">
        <v>68</v>
      </c>
      <c r="H305" s="360">
        <f>+H303/F303*100%</f>
        <v>0.7585513486612997</v>
      </c>
      <c r="I305" s="362"/>
      <c r="J305" s="297">
        <f>+J303/F303</f>
        <v>0.87774782507160876</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327"/>
      <c r="C307" s="289"/>
      <c r="D307" s="289"/>
      <c r="E307" s="289"/>
      <c r="F307" s="569">
        <v>10</v>
      </c>
      <c r="G307" s="620" t="s">
        <v>6</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x14ac:dyDescent="0.2">
      <c r="B308" s="426" t="s">
        <v>18</v>
      </c>
      <c r="C308" s="429" t="s">
        <v>19</v>
      </c>
      <c r="D308" s="429" t="s">
        <v>73</v>
      </c>
      <c r="E308" s="877" t="s">
        <v>20</v>
      </c>
      <c r="F308" s="878"/>
      <c r="G308" s="517" t="s">
        <v>94</v>
      </c>
      <c r="H308" s="518"/>
      <c r="I308" s="877" t="s">
        <v>22</v>
      </c>
      <c r="J308" s="878"/>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55.56</v>
      </c>
      <c r="H312" s="493">
        <v>29.927</v>
      </c>
      <c r="I312" s="731">
        <v>55.7</v>
      </c>
      <c r="J312" s="770">
        <v>30.716999999999999</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339.29</v>
      </c>
      <c r="H313" s="333">
        <v>7.593</v>
      </c>
      <c r="I313" s="286">
        <v>339.53</v>
      </c>
      <c r="J313" s="771">
        <v>7.7919999999999998</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x14ac:dyDescent="0.2">
      <c r="B314" s="332">
        <f t="shared" ref="B314:B348" si="43">+B313+1</f>
        <v>3</v>
      </c>
      <c r="C314" s="381" t="s">
        <v>30</v>
      </c>
      <c r="D314" s="381" t="s">
        <v>75</v>
      </c>
      <c r="E314" s="374">
        <v>77.5</v>
      </c>
      <c r="F314" s="351">
        <v>49.02</v>
      </c>
      <c r="G314" s="286">
        <v>75.94</v>
      </c>
      <c r="H314" s="333">
        <v>39.430999999999997</v>
      </c>
      <c r="I314" s="286">
        <v>77.42</v>
      </c>
      <c r="J314" s="771">
        <v>48.497999999999998</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x14ac:dyDescent="0.3">
      <c r="B315" s="332">
        <f t="shared" si="43"/>
        <v>4</v>
      </c>
      <c r="C315" s="381" t="s">
        <v>31</v>
      </c>
      <c r="D315" s="381" t="s">
        <v>76</v>
      </c>
      <c r="E315" s="374">
        <v>463.3</v>
      </c>
      <c r="F315" s="351">
        <v>49.9</v>
      </c>
      <c r="G315" s="373">
        <v>462.9</v>
      </c>
      <c r="H315" s="373">
        <v>45.993000000000002</v>
      </c>
      <c r="I315" s="351">
        <v>462.83</v>
      </c>
      <c r="J315" s="772">
        <v>44.481999999999999</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x14ac:dyDescent="0.25">
      <c r="B316" s="332">
        <f t="shared" si="43"/>
        <v>5</v>
      </c>
      <c r="C316" s="381" t="s">
        <v>32</v>
      </c>
      <c r="D316" s="381" t="s">
        <v>77</v>
      </c>
      <c r="E316" s="374">
        <v>207</v>
      </c>
      <c r="F316" s="351">
        <v>9.5030000000000001</v>
      </c>
      <c r="G316" s="286">
        <v>206.38</v>
      </c>
      <c r="H316" s="287">
        <v>8.7639999999999993</v>
      </c>
      <c r="I316" s="725">
        <v>320</v>
      </c>
      <c r="J316" s="771">
        <v>5.1509999999999998</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x14ac:dyDescent="0.25">
      <c r="B317" s="332">
        <f t="shared" si="43"/>
        <v>6</v>
      </c>
      <c r="C317" s="381" t="s">
        <v>33</v>
      </c>
      <c r="D317" s="381" t="s">
        <v>77</v>
      </c>
      <c r="E317" s="374">
        <v>320</v>
      </c>
      <c r="F317" s="351">
        <v>5.1509999999999998</v>
      </c>
      <c r="G317" s="286">
        <v>316.74</v>
      </c>
      <c r="H317" s="287">
        <v>4.5</v>
      </c>
      <c r="I317" s="725">
        <v>207.01</v>
      </c>
      <c r="J317" s="771">
        <v>9.5169999999999995</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87.83</v>
      </c>
      <c r="H318" s="286">
        <v>582.31799999999998</v>
      </c>
      <c r="I318" s="725">
        <v>89.1</v>
      </c>
      <c r="J318" s="771">
        <v>639.16300000000001</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x14ac:dyDescent="0.2">
      <c r="B319" s="332">
        <f t="shared" si="43"/>
        <v>6</v>
      </c>
      <c r="C319" s="381" t="s">
        <v>35</v>
      </c>
      <c r="D319" s="381" t="s">
        <v>79</v>
      </c>
      <c r="E319" s="374">
        <v>120.5</v>
      </c>
      <c r="F319" s="351">
        <v>2.0920000000000001</v>
      </c>
      <c r="G319" s="286">
        <v>118.45</v>
      </c>
      <c r="H319" s="333">
        <v>1.236</v>
      </c>
      <c r="I319" s="375">
        <v>119.95</v>
      </c>
      <c r="J319" s="771">
        <v>1.548</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x14ac:dyDescent="0.25">
      <c r="B320" s="332">
        <f t="shared" si="43"/>
        <v>7</v>
      </c>
      <c r="C320" s="381" t="s">
        <v>36</v>
      </c>
      <c r="D320" s="381" t="s">
        <v>79</v>
      </c>
      <c r="E320" s="374">
        <v>120.8</v>
      </c>
      <c r="F320" s="351">
        <v>2.3530000000000002</v>
      </c>
      <c r="G320" s="286">
        <v>116.82</v>
      </c>
      <c r="H320" s="333">
        <v>1.2989999999999999</v>
      </c>
      <c r="I320" s="732">
        <v>119.1</v>
      </c>
      <c r="J320" s="773">
        <v>1.0529999999999999</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x14ac:dyDescent="0.25">
      <c r="B321" s="332">
        <f t="shared" si="43"/>
        <v>8</v>
      </c>
      <c r="C321" s="381" t="s">
        <v>37</v>
      </c>
      <c r="D321" s="381" t="s">
        <v>80</v>
      </c>
      <c r="E321" s="374">
        <v>46.5</v>
      </c>
      <c r="F321" s="374">
        <v>4.5999999999999996</v>
      </c>
      <c r="G321" s="286">
        <v>43.77</v>
      </c>
      <c r="H321" s="286">
        <v>2.4849999999999999</v>
      </c>
      <c r="I321" s="725">
        <v>44.04</v>
      </c>
      <c r="J321" s="771">
        <v>2.3039999999999998</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x14ac:dyDescent="0.25">
      <c r="B322" s="332">
        <f t="shared" si="43"/>
        <v>9</v>
      </c>
      <c r="C322" s="381" t="s">
        <v>39</v>
      </c>
      <c r="D322" s="381" t="s">
        <v>80</v>
      </c>
      <c r="E322" s="374">
        <v>51.5</v>
      </c>
      <c r="F322" s="351">
        <v>2.4159999999999999</v>
      </c>
      <c r="G322" s="286">
        <v>47.84</v>
      </c>
      <c r="H322" s="286">
        <v>1.1819999999999999</v>
      </c>
      <c r="I322" s="729">
        <v>51.63</v>
      </c>
      <c r="J322" s="771">
        <v>2.6339999999999999</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x14ac:dyDescent="0.25">
      <c r="B323" s="332">
        <f t="shared" si="43"/>
        <v>10</v>
      </c>
      <c r="C323" s="381" t="s">
        <v>40</v>
      </c>
      <c r="D323" s="381" t="s">
        <v>78</v>
      </c>
      <c r="E323" s="374">
        <v>81</v>
      </c>
      <c r="F323" s="351">
        <v>1.093</v>
      </c>
      <c r="G323" s="286">
        <v>78.180000000000007</v>
      </c>
      <c r="H323" s="679">
        <v>0.64</v>
      </c>
      <c r="I323" s="725">
        <v>78.38</v>
      </c>
      <c r="J323" s="771">
        <v>0.98299999999999998</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332">
        <f t="shared" si="43"/>
        <v>11</v>
      </c>
      <c r="C324" s="381" t="s">
        <v>41</v>
      </c>
      <c r="D324" s="381" t="s">
        <v>78</v>
      </c>
      <c r="E324" s="374">
        <v>82.8</v>
      </c>
      <c r="F324" s="351">
        <v>0.42899999999999999</v>
      </c>
      <c r="G324" s="286">
        <v>81.62</v>
      </c>
      <c r="H324" s="333">
        <v>0.25800000000000001</v>
      </c>
      <c r="I324" s="725">
        <v>80.75</v>
      </c>
      <c r="J324" s="771">
        <v>2.4E-2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x14ac:dyDescent="0.25">
      <c r="B325" s="332">
        <f t="shared" si="43"/>
        <v>12</v>
      </c>
      <c r="C325" s="381" t="s">
        <v>42</v>
      </c>
      <c r="D325" s="381" t="s">
        <v>78</v>
      </c>
      <c r="E325" s="374">
        <v>69.95</v>
      </c>
      <c r="F325" s="351">
        <v>0.25</v>
      </c>
      <c r="G325" s="286">
        <v>69.27</v>
      </c>
      <c r="H325" s="286">
        <v>0.154</v>
      </c>
      <c r="I325" s="725">
        <v>63.68</v>
      </c>
      <c r="J325" s="771">
        <v>0.214</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x14ac:dyDescent="0.25">
      <c r="B326" s="332">
        <f t="shared" si="43"/>
        <v>13</v>
      </c>
      <c r="C326" s="381" t="s">
        <v>43</v>
      </c>
      <c r="D326" s="381" t="s">
        <v>78</v>
      </c>
      <c r="E326" s="374">
        <v>48.2</v>
      </c>
      <c r="F326" s="351">
        <v>0.38500000000000001</v>
      </c>
      <c r="G326" s="286">
        <v>44.53</v>
      </c>
      <c r="H326" s="333">
        <v>0.18</v>
      </c>
      <c r="I326" s="725">
        <v>46.78</v>
      </c>
      <c r="J326" s="771">
        <v>0.36299999999999999</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x14ac:dyDescent="0.2">
      <c r="B327" s="332">
        <f t="shared" si="43"/>
        <v>14</v>
      </c>
      <c r="C327" s="381" t="s">
        <v>81</v>
      </c>
      <c r="D327" s="381" t="s">
        <v>44</v>
      </c>
      <c r="E327" s="374">
        <v>136</v>
      </c>
      <c r="F327" s="351">
        <v>440</v>
      </c>
      <c r="G327" s="286">
        <v>135.83000000000001</v>
      </c>
      <c r="H327" s="286">
        <v>356.95699999999999</v>
      </c>
      <c r="I327" s="286">
        <v>135.58000000000001</v>
      </c>
      <c r="J327" s="774">
        <v>343.46</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111.17</v>
      </c>
      <c r="H328" s="286">
        <v>1.3660000000000001</v>
      </c>
      <c r="I328" s="287">
        <v>112.13</v>
      </c>
      <c r="J328" s="774">
        <v>1.7410000000000001</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x14ac:dyDescent="0.2">
      <c r="B329" s="332">
        <f t="shared" si="43"/>
        <v>16</v>
      </c>
      <c r="C329" s="381" t="s">
        <v>46</v>
      </c>
      <c r="D329" s="381" t="s">
        <v>44</v>
      </c>
      <c r="E329" s="374">
        <v>225.4</v>
      </c>
      <c r="F329" s="374">
        <v>1.2</v>
      </c>
      <c r="G329" s="286">
        <v>202.98</v>
      </c>
      <c r="H329" s="286">
        <v>0.22</v>
      </c>
      <c r="I329" s="286">
        <v>201.6</v>
      </c>
      <c r="J329" s="774">
        <v>0.111</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x14ac:dyDescent="0.2">
      <c r="B330" s="332">
        <f t="shared" si="43"/>
        <v>17</v>
      </c>
      <c r="C330" s="381" t="s">
        <v>47</v>
      </c>
      <c r="D330" s="381" t="s">
        <v>44</v>
      </c>
      <c r="E330" s="374">
        <v>224</v>
      </c>
      <c r="F330" s="351">
        <v>0.6</v>
      </c>
      <c r="G330" s="286">
        <v>221.27</v>
      </c>
      <c r="H330" s="286">
        <v>0.224</v>
      </c>
      <c r="I330" s="287">
        <v>222.27</v>
      </c>
      <c r="J330" s="775">
        <v>0.28999999999999998</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x14ac:dyDescent="0.2">
      <c r="B331" s="332">
        <f t="shared" si="43"/>
        <v>18</v>
      </c>
      <c r="C331" s="381" t="s">
        <v>48</v>
      </c>
      <c r="D331" s="381" t="s">
        <v>44</v>
      </c>
      <c r="E331" s="374">
        <v>196</v>
      </c>
      <c r="F331" s="351">
        <v>1.5820000000000001</v>
      </c>
      <c r="G331" s="286">
        <v>194.46</v>
      </c>
      <c r="H331" s="286">
        <v>0.48899999999999999</v>
      </c>
      <c r="I331" s="287">
        <v>195.48</v>
      </c>
      <c r="J331" s="774">
        <v>0.67100000000000004</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x14ac:dyDescent="0.2">
      <c r="B332" s="332">
        <f t="shared" si="43"/>
        <v>19</v>
      </c>
      <c r="C332" s="381" t="s">
        <v>49</v>
      </c>
      <c r="D332" s="381" t="s">
        <v>44</v>
      </c>
      <c r="E332" s="374">
        <v>174</v>
      </c>
      <c r="F332" s="351">
        <v>0.47899999999999998</v>
      </c>
      <c r="G332" s="286">
        <v>169.75</v>
      </c>
      <c r="H332" s="286">
        <v>0.113</v>
      </c>
      <c r="I332" s="287">
        <v>166</v>
      </c>
      <c r="J332" s="774">
        <v>0</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x14ac:dyDescent="0.2">
      <c r="B333" s="330">
        <f t="shared" si="43"/>
        <v>20</v>
      </c>
      <c r="C333" s="331" t="s">
        <v>50</v>
      </c>
      <c r="D333" s="331" t="s">
        <v>44</v>
      </c>
      <c r="E333" s="352">
        <v>229.1</v>
      </c>
      <c r="F333" s="377">
        <v>0.79200000000000004</v>
      </c>
      <c r="G333" s="285">
        <v>226.36</v>
      </c>
      <c r="H333" s="285">
        <v>0.47099999999999997</v>
      </c>
      <c r="I333" s="412">
        <v>227.42</v>
      </c>
      <c r="J333" s="776">
        <v>0.56599999999999995</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x14ac:dyDescent="0.2">
      <c r="B334" s="332">
        <f t="shared" si="43"/>
        <v>21</v>
      </c>
      <c r="C334" s="381" t="s">
        <v>51</v>
      </c>
      <c r="D334" s="381" t="s">
        <v>44</v>
      </c>
      <c r="E334" s="374">
        <v>249</v>
      </c>
      <c r="F334" s="351">
        <v>2.1240000000000001</v>
      </c>
      <c r="G334" s="286">
        <v>245.27</v>
      </c>
      <c r="H334" s="286">
        <v>0.82599999999999996</v>
      </c>
      <c r="I334" s="287">
        <v>248.6</v>
      </c>
      <c r="J334" s="775">
        <v>1.679</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x14ac:dyDescent="0.2">
      <c r="B335" s="332">
        <f t="shared" si="43"/>
        <v>22</v>
      </c>
      <c r="C335" s="381" t="s">
        <v>52</v>
      </c>
      <c r="D335" s="381" t="s">
        <v>82</v>
      </c>
      <c r="E335" s="374">
        <v>164.75</v>
      </c>
      <c r="F335" s="374">
        <v>5</v>
      </c>
      <c r="G335" s="286">
        <v>147.24</v>
      </c>
      <c r="H335" s="286">
        <v>1.704</v>
      </c>
      <c r="I335" s="286">
        <v>140</v>
      </c>
      <c r="J335" s="775">
        <v>0</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204.31</v>
      </c>
      <c r="H336" s="287">
        <v>2.9020000000000001</v>
      </c>
      <c r="I336" s="286">
        <v>204.89</v>
      </c>
      <c r="J336" s="774">
        <v>3.25</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332">
        <f t="shared" si="43"/>
        <v>24</v>
      </c>
      <c r="C337" s="381" t="s">
        <v>54</v>
      </c>
      <c r="D337" s="381" t="s">
        <v>83</v>
      </c>
      <c r="E337" s="374">
        <v>325.56</v>
      </c>
      <c r="F337" s="351">
        <v>0.70099999999999996</v>
      </c>
      <c r="G337" s="287">
        <v>324.56</v>
      </c>
      <c r="H337" s="287">
        <v>0.55200000000000005</v>
      </c>
      <c r="I337" s="287">
        <v>325.27999999999997</v>
      </c>
      <c r="J337" s="775">
        <v>0.61699999999999999</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x14ac:dyDescent="0.2">
      <c r="B338" s="332">
        <f t="shared" si="43"/>
        <v>25</v>
      </c>
      <c r="C338" s="381" t="s">
        <v>55</v>
      </c>
      <c r="D338" s="381" t="s">
        <v>83</v>
      </c>
      <c r="E338" s="374">
        <v>129.19999999999999</v>
      </c>
      <c r="F338" s="351">
        <v>0.5</v>
      </c>
      <c r="G338" s="286">
        <v>129.19999999999999</v>
      </c>
      <c r="H338" s="286">
        <v>0.71</v>
      </c>
      <c r="I338" s="287">
        <v>128.81</v>
      </c>
      <c r="J338" s="774">
        <v>0.65700000000000003</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x14ac:dyDescent="0.2">
      <c r="B339" s="332">
        <f t="shared" si="43"/>
        <v>26</v>
      </c>
      <c r="C339" s="381" t="s">
        <v>56</v>
      </c>
      <c r="D339" s="381" t="s">
        <v>83</v>
      </c>
      <c r="E339" s="374">
        <v>282.77999999999997</v>
      </c>
      <c r="F339" s="351">
        <v>0.51300000000000001</v>
      </c>
      <c r="G339" s="286">
        <v>282.95999999999998</v>
      </c>
      <c r="H339" s="286">
        <v>0.48</v>
      </c>
      <c r="I339" s="286">
        <v>283.06</v>
      </c>
      <c r="J339" s="774">
        <v>0.48699999999999999</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x14ac:dyDescent="0.2">
      <c r="B340" s="332">
        <f t="shared" si="43"/>
        <v>27</v>
      </c>
      <c r="C340" s="381" t="s">
        <v>57</v>
      </c>
      <c r="D340" s="381" t="s">
        <v>83</v>
      </c>
      <c r="E340" s="374">
        <v>99</v>
      </c>
      <c r="F340" s="351">
        <v>2.6110000000000002</v>
      </c>
      <c r="G340" s="286">
        <v>98.51</v>
      </c>
      <c r="H340" s="286">
        <v>2.5299999999999998</v>
      </c>
      <c r="I340" s="286">
        <v>98.86</v>
      </c>
      <c r="J340" s="774">
        <v>2.7839999999999998</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x14ac:dyDescent="0.2">
      <c r="B341" s="332">
        <f t="shared" si="43"/>
        <v>28</v>
      </c>
      <c r="C341" s="381" t="s">
        <v>58</v>
      </c>
      <c r="D341" s="381" t="s">
        <v>83</v>
      </c>
      <c r="E341" s="374">
        <v>189.7</v>
      </c>
      <c r="F341" s="374">
        <v>7.9000000000000001E-2</v>
      </c>
      <c r="G341" s="286">
        <v>189.7</v>
      </c>
      <c r="H341" s="286">
        <v>0.08</v>
      </c>
      <c r="I341" s="287">
        <v>189.42</v>
      </c>
      <c r="J341" s="775">
        <v>7.3999999999999996E-2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x14ac:dyDescent="0.2">
      <c r="B342" s="332">
        <f t="shared" si="43"/>
        <v>29</v>
      </c>
      <c r="C342" s="381" t="s">
        <v>59</v>
      </c>
      <c r="D342" s="381" t="s">
        <v>83</v>
      </c>
      <c r="E342" s="374">
        <v>171.19</v>
      </c>
      <c r="F342" s="351">
        <v>9.6879999999999994E-2</v>
      </c>
      <c r="G342" s="286">
        <v>171.2</v>
      </c>
      <c r="H342" s="333">
        <v>9.7000000000000003E-2</v>
      </c>
      <c r="I342" s="287">
        <v>171.33</v>
      </c>
      <c r="J342" s="775">
        <v>0.1</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x14ac:dyDescent="0.2">
      <c r="B343" s="332">
        <f t="shared" si="43"/>
        <v>30</v>
      </c>
      <c r="C343" s="381" t="s">
        <v>60</v>
      </c>
      <c r="D343" s="381" t="s">
        <v>84</v>
      </c>
      <c r="E343" s="374">
        <v>142.6</v>
      </c>
      <c r="F343" s="351">
        <v>9.157</v>
      </c>
      <c r="G343" s="286">
        <v>140.30000000000001</v>
      </c>
      <c r="H343" s="286">
        <v>9.1560000000000006</v>
      </c>
      <c r="I343" s="286">
        <v>139.69999999999999</v>
      </c>
      <c r="J343" s="777">
        <v>7.4530000000000003</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x14ac:dyDescent="0.2">
      <c r="B344" s="332">
        <f t="shared" si="43"/>
        <v>31</v>
      </c>
      <c r="C344" s="381" t="s">
        <v>61</v>
      </c>
      <c r="D344" s="381" t="s">
        <v>84</v>
      </c>
      <c r="E344" s="374">
        <v>239.5</v>
      </c>
      <c r="F344" s="351">
        <v>2.6720000000000002</v>
      </c>
      <c r="G344" s="286">
        <v>239.92</v>
      </c>
      <c r="H344" s="333">
        <v>2.984</v>
      </c>
      <c r="I344" s="286">
        <v>239.09</v>
      </c>
      <c r="J344" s="777">
        <v>2.4611999999999998</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x14ac:dyDescent="0.2">
      <c r="B345" s="332">
        <f t="shared" si="43"/>
        <v>32</v>
      </c>
      <c r="C345" s="381" t="s">
        <v>62</v>
      </c>
      <c r="D345" s="381" t="s">
        <v>85</v>
      </c>
      <c r="E345" s="374">
        <v>120.5</v>
      </c>
      <c r="F345" s="351">
        <v>3.677</v>
      </c>
      <c r="G345" s="286">
        <v>120.73</v>
      </c>
      <c r="H345" s="286">
        <v>4.1159999999999997</v>
      </c>
      <c r="I345" s="286">
        <v>119.84</v>
      </c>
      <c r="J345" s="774">
        <v>2.4609999999999999</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x14ac:dyDescent="0.2">
      <c r="B346" s="332">
        <f t="shared" si="43"/>
        <v>33</v>
      </c>
      <c r="C346" s="381" t="s">
        <v>63</v>
      </c>
      <c r="D346" s="381" t="s">
        <v>86</v>
      </c>
      <c r="E346" s="374">
        <v>110.56</v>
      </c>
      <c r="F346" s="351">
        <v>2.75</v>
      </c>
      <c r="G346" s="286">
        <v>110.28</v>
      </c>
      <c r="H346" s="286">
        <v>2.2189999999999999</v>
      </c>
      <c r="I346" s="286">
        <v>110.57</v>
      </c>
      <c r="J346" s="774">
        <v>2.7570000000000001</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68.180000000000007</v>
      </c>
      <c r="H347" s="333">
        <v>27.16</v>
      </c>
      <c r="I347" s="286">
        <v>68.45</v>
      </c>
      <c r="J347" s="777">
        <v>27.7</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x14ac:dyDescent="0.2">
      <c r="B348" s="332">
        <f t="shared" si="43"/>
        <v>35</v>
      </c>
      <c r="C348" s="381" t="s">
        <v>65</v>
      </c>
      <c r="D348" s="381" t="s">
        <v>87</v>
      </c>
      <c r="E348" s="374">
        <v>185</v>
      </c>
      <c r="F348" s="351">
        <v>388.72199999999998</v>
      </c>
      <c r="G348" s="286">
        <v>175.5</v>
      </c>
      <c r="H348" s="333">
        <v>294.72000000000003</v>
      </c>
      <c r="I348" s="286">
        <v>184.1</v>
      </c>
      <c r="J348" s="777">
        <v>379.44</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229.18</v>
      </c>
      <c r="H349" s="333">
        <v>5.9779999999999998</v>
      </c>
      <c r="I349" s="286">
        <v>229.47</v>
      </c>
      <c r="J349" s="778">
        <v>7.4050000000000002</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x14ac:dyDescent="0.2">
      <c r="B350" s="330">
        <v>39</v>
      </c>
      <c r="C350" s="331" t="s">
        <v>212</v>
      </c>
      <c r="D350" s="331" t="s">
        <v>76</v>
      </c>
      <c r="E350" s="352">
        <v>149.30000000000001</v>
      </c>
      <c r="F350" s="377">
        <v>17.670000000000002</v>
      </c>
      <c r="G350" s="352">
        <v>149.24</v>
      </c>
      <c r="H350" s="377">
        <v>10.86</v>
      </c>
      <c r="I350" s="352">
        <v>149.46</v>
      </c>
      <c r="J350" s="779">
        <v>11.08</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x14ac:dyDescent="0.2">
      <c r="B351" s="332">
        <f>+B350+1</f>
        <v>40</v>
      </c>
      <c r="C351" s="381" t="s">
        <v>213</v>
      </c>
      <c r="D351" s="381" t="s">
        <v>80</v>
      </c>
      <c r="E351" s="374">
        <v>39</v>
      </c>
      <c r="F351" s="351">
        <v>0.47399999999999998</v>
      </c>
      <c r="G351" s="374"/>
      <c r="H351" s="351"/>
      <c r="I351" s="768">
        <v>39.07</v>
      </c>
      <c r="J351" s="780">
        <v>0.47799999999999998</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x14ac:dyDescent="0.3">
      <c r="B352" s="334">
        <v>41</v>
      </c>
      <c r="C352" s="335" t="s">
        <v>214</v>
      </c>
      <c r="D352" s="335" t="s">
        <v>80</v>
      </c>
      <c r="E352" s="382">
        <v>70</v>
      </c>
      <c r="F352" s="353">
        <v>0.81699999999999995</v>
      </c>
      <c r="G352" s="382"/>
      <c r="H352" s="353"/>
      <c r="I352" s="725">
        <v>70.05</v>
      </c>
      <c r="J352" s="774">
        <v>0.753</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1375.9230000000002</v>
      </c>
      <c r="I353" s="355"/>
      <c r="J353" s="312">
        <f>SUM(J312:J352)</f>
        <v>1592.9182000000003</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1.157708825275833</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x14ac:dyDescent="0.25">
      <c r="B355" s="338"/>
      <c r="C355" s="568" t="s">
        <v>216</v>
      </c>
      <c r="D355" s="339"/>
      <c r="E355" s="379">
        <v>1736.79</v>
      </c>
      <c r="F355" s="360">
        <v>1</v>
      </c>
      <c r="G355" s="361" t="s">
        <v>68</v>
      </c>
      <c r="H355" s="360">
        <f>+H353/F353*100%</f>
        <v>0.7585513486612997</v>
      </c>
      <c r="I355" s="362"/>
      <c r="J355" s="297">
        <f>+J353/F353</f>
        <v>0.87818159077007207</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x14ac:dyDescent="0.25">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1"/>
        <v>0</v>
      </c>
      <c r="AS444">
        <f t="shared" si="50"/>
        <v>-3.2897800000000004</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6"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L25" sqref="L25"/>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31" t="s">
        <v>156</v>
      </c>
      <c r="C2" s="931"/>
      <c r="D2" s="931"/>
      <c r="E2" s="931"/>
      <c r="F2" s="931"/>
      <c r="G2" s="931"/>
      <c r="H2" s="931"/>
      <c r="I2" s="931"/>
      <c r="J2" s="931"/>
      <c r="K2" s="174"/>
    </row>
    <row r="3" spans="2:12" x14ac:dyDescent="0.2">
      <c r="B3" s="931" t="s">
        <v>253</v>
      </c>
      <c r="C3" s="931"/>
      <c r="D3" s="931"/>
      <c r="E3" s="931"/>
      <c r="F3" s="931"/>
      <c r="G3" s="931"/>
      <c r="H3" s="931"/>
      <c r="I3" s="931"/>
      <c r="J3" s="931"/>
      <c r="K3" s="174"/>
    </row>
    <row r="4" spans="2:12" x14ac:dyDescent="0.2">
      <c r="B4" s="932" t="str">
        <f>+UTAMA!B4</f>
        <v xml:space="preserve">MINGGU KE II MEI ( 10 MEI S/D 16 MEI 2022 ) dalam Juta m3  </v>
      </c>
      <c r="C4" s="932"/>
      <c r="D4" s="932"/>
      <c r="E4" s="932"/>
      <c r="F4" s="932"/>
      <c r="G4" s="932"/>
      <c r="H4" s="932"/>
      <c r="I4" s="932"/>
      <c r="J4" s="932"/>
      <c r="K4" s="175"/>
    </row>
    <row r="5" spans="2:12" ht="13.5" thickBot="1" x14ac:dyDescent="0.25">
      <c r="B5" s="173"/>
      <c r="C5" s="173"/>
      <c r="D5" s="173"/>
      <c r="E5" s="173"/>
      <c r="F5" s="173"/>
      <c r="G5" s="173"/>
      <c r="H5" s="173"/>
      <c r="I5" s="173"/>
      <c r="J5" s="173"/>
      <c r="K5" s="173"/>
    </row>
    <row r="6" spans="2:12" ht="14.25" x14ac:dyDescent="0.2">
      <c r="B6" s="937" t="s">
        <v>18</v>
      </c>
      <c r="C6" s="935" t="s">
        <v>272</v>
      </c>
      <c r="D6" s="933" t="s">
        <v>92</v>
      </c>
      <c r="E6" s="213" t="s">
        <v>25</v>
      </c>
      <c r="F6" s="941" t="s">
        <v>93</v>
      </c>
      <c r="G6" s="942"/>
      <c r="H6" s="939" t="s">
        <v>157</v>
      </c>
      <c r="I6" s="940"/>
      <c r="J6" s="627" t="s">
        <v>69</v>
      </c>
      <c r="K6" s="211" t="s">
        <v>125</v>
      </c>
    </row>
    <row r="7" spans="2:12" x14ac:dyDescent="0.2">
      <c r="B7" s="938"/>
      <c r="C7" s="936"/>
      <c r="D7" s="934"/>
      <c r="E7" s="214" t="s">
        <v>151</v>
      </c>
      <c r="F7" s="628" t="s">
        <v>94</v>
      </c>
      <c r="G7" s="628" t="s">
        <v>22</v>
      </c>
      <c r="H7" s="629" t="s">
        <v>94</v>
      </c>
      <c r="I7" s="629" t="s">
        <v>22</v>
      </c>
      <c r="J7" s="630" t="s">
        <v>22</v>
      </c>
      <c r="K7" s="212" t="s">
        <v>126</v>
      </c>
    </row>
    <row r="8" spans="2:12" x14ac:dyDescent="0.2">
      <c r="B8" s="631">
        <v>1</v>
      </c>
      <c r="C8" s="632">
        <v>2</v>
      </c>
      <c r="D8" s="632">
        <v>3</v>
      </c>
      <c r="E8" s="632">
        <v>4</v>
      </c>
      <c r="F8" s="632">
        <v>5</v>
      </c>
      <c r="G8" s="632">
        <v>6</v>
      </c>
      <c r="H8" s="632">
        <v>7</v>
      </c>
      <c r="I8" s="632">
        <v>8</v>
      </c>
      <c r="J8" s="632">
        <v>9</v>
      </c>
      <c r="K8" s="180">
        <v>10</v>
      </c>
    </row>
    <row r="9" spans="2:12" ht="15" customHeight="1" x14ac:dyDescent="0.2">
      <c r="B9" s="631">
        <v>1</v>
      </c>
      <c r="C9" s="633" t="s">
        <v>28</v>
      </c>
      <c r="D9" s="634">
        <v>35162</v>
      </c>
      <c r="E9" s="635">
        <f>UTAMA!F11</f>
        <v>31.144597999999998</v>
      </c>
      <c r="F9" s="636">
        <f>+UTAMA!G11</f>
        <v>55.56</v>
      </c>
      <c r="G9" s="740">
        <f>+UTAMA!I11</f>
        <v>55.77</v>
      </c>
      <c r="H9" s="637">
        <f>+UTAMA!H11</f>
        <v>29.927</v>
      </c>
      <c r="I9" s="637">
        <f>+UTAMA!J11</f>
        <v>31.143999999999998</v>
      </c>
      <c r="J9" s="181">
        <f>IFERROR(+I9/H9*100%*100,0)</f>
        <v>104.06656196745413</v>
      </c>
      <c r="K9" s="182"/>
    </row>
    <row r="10" spans="2:12" ht="15" customHeight="1" x14ac:dyDescent="0.2">
      <c r="B10" s="631">
        <f t="shared" ref="B10:B16" si="0">+B9+1</f>
        <v>2</v>
      </c>
      <c r="C10" s="633" t="s">
        <v>30</v>
      </c>
      <c r="D10" s="634">
        <v>17481</v>
      </c>
      <c r="E10" s="635">
        <f>UTAMA!F13</f>
        <v>45.13</v>
      </c>
      <c r="F10" s="638">
        <f>+UTAMA!G13</f>
        <v>75.94</v>
      </c>
      <c r="G10" s="639">
        <f>+UTAMA!I13</f>
        <v>77.2</v>
      </c>
      <c r="H10" s="640">
        <f>+UTAMA!H13</f>
        <v>39.430999999999997</v>
      </c>
      <c r="I10" s="641">
        <f>+UTAMA!J13</f>
        <v>47.082999999999998</v>
      </c>
      <c r="J10" s="181">
        <f>IFERROR(+I10/H10*100%*100,0)</f>
        <v>119.40605107656413</v>
      </c>
      <c r="K10" s="182"/>
    </row>
    <row r="11" spans="2:12" ht="15" customHeight="1" x14ac:dyDescent="0.2">
      <c r="B11" s="631">
        <f t="shared" si="0"/>
        <v>3</v>
      </c>
      <c r="C11" s="633" t="s">
        <v>31</v>
      </c>
      <c r="D11" s="634">
        <v>19972</v>
      </c>
      <c r="E11" s="635">
        <f>UTAMA!F14</f>
        <v>49.9</v>
      </c>
      <c r="F11" s="638">
        <f>+UTAMA!G14</f>
        <v>462.9</v>
      </c>
      <c r="G11" s="639">
        <f>+UTAMA!I14</f>
        <v>462.42</v>
      </c>
      <c r="H11" s="640">
        <f>+UTAMA!H14</f>
        <v>45.993000000000002</v>
      </c>
      <c r="I11" s="641">
        <f>+UTAMA!J14</f>
        <v>36.279000000000003</v>
      </c>
      <c r="J11" s="181">
        <f t="shared" ref="J11:J17" si="1">IFERROR(+I11/H11*100%*100,0)</f>
        <v>78.879394690496383</v>
      </c>
      <c r="K11" s="182"/>
      <c r="L11" s="442"/>
    </row>
    <row r="12" spans="2:12" ht="15" customHeight="1" x14ac:dyDescent="0.2">
      <c r="B12" s="631">
        <f t="shared" si="0"/>
        <v>4</v>
      </c>
      <c r="C12" s="633" t="s">
        <v>34</v>
      </c>
      <c r="D12" s="634">
        <v>59544</v>
      </c>
      <c r="E12" s="635">
        <v>689.09</v>
      </c>
      <c r="F12" s="638">
        <f>+UTAMA!G17</f>
        <v>87.83</v>
      </c>
      <c r="G12" s="635">
        <f>+UTAMA!I17</f>
        <v>89.08</v>
      </c>
      <c r="H12" s="640">
        <f>+UTAMA!H17</f>
        <v>582.31799999999998</v>
      </c>
      <c r="I12" s="640">
        <f>UTAMA!J17</f>
        <v>638.20699999999999</v>
      </c>
      <c r="J12" s="181">
        <f>IFERROR(+I12/H12*100%*100,0)</f>
        <v>109.59767687071324</v>
      </c>
      <c r="K12" s="183"/>
    </row>
    <row r="13" spans="2:12" ht="15" customHeight="1" x14ac:dyDescent="0.2">
      <c r="B13" s="631">
        <f t="shared" si="0"/>
        <v>5</v>
      </c>
      <c r="C13" s="633" t="s">
        <v>44</v>
      </c>
      <c r="D13" s="634">
        <v>28109</v>
      </c>
      <c r="E13" s="739">
        <f>UTAMA!F26</f>
        <v>398.69</v>
      </c>
      <c r="F13" s="638">
        <f>+UTAMA!G26</f>
        <v>135.54</v>
      </c>
      <c r="G13" s="639">
        <f>+UTAMA!I26</f>
        <v>135.72999999999999</v>
      </c>
      <c r="H13" s="637">
        <f>+UTAMA!H26</f>
        <v>341.29899999999998</v>
      </c>
      <c r="I13" s="637">
        <f>+UTAMA!J26</f>
        <v>351.56</v>
      </c>
      <c r="J13" s="181">
        <f t="shared" si="1"/>
        <v>103.00645475081967</v>
      </c>
      <c r="K13" s="183"/>
    </row>
    <row r="14" spans="2:12" ht="15" customHeight="1" x14ac:dyDescent="0.2">
      <c r="B14" s="631">
        <f t="shared" si="0"/>
        <v>6</v>
      </c>
      <c r="C14" s="633" t="s">
        <v>64</v>
      </c>
      <c r="D14" s="634">
        <v>6485</v>
      </c>
      <c r="E14" s="635">
        <f>UTAMA!F46</f>
        <v>38.036000000000001</v>
      </c>
      <c r="F14" s="638">
        <f>+UTAMA!G46</f>
        <v>67.400000000000006</v>
      </c>
      <c r="G14" s="639">
        <f>+UTAMA!I46</f>
        <v>68.28</v>
      </c>
      <c r="H14" s="640">
        <f>+UTAMA!H46</f>
        <v>25.63</v>
      </c>
      <c r="I14" s="641">
        <f>+UTAMA!J46</f>
        <v>27.36</v>
      </c>
      <c r="J14" s="181">
        <f t="shared" si="1"/>
        <v>106.74990245805695</v>
      </c>
      <c r="K14" s="183"/>
    </row>
    <row r="15" spans="2:12" ht="15" customHeight="1" x14ac:dyDescent="0.2">
      <c r="B15" s="631">
        <f t="shared" si="0"/>
        <v>7</v>
      </c>
      <c r="C15" s="633" t="s">
        <v>65</v>
      </c>
      <c r="D15" s="634">
        <v>31109</v>
      </c>
      <c r="E15" s="635">
        <f>UTAMA!F47</f>
        <v>388.72199999999998</v>
      </c>
      <c r="F15" s="638">
        <f>+UTAMA!G47</f>
        <v>175</v>
      </c>
      <c r="G15" s="639">
        <f>+UTAMA!I47</f>
        <v>183.57</v>
      </c>
      <c r="H15" s="640">
        <f>+UTAMA!H47</f>
        <v>290.06</v>
      </c>
      <c r="I15" s="641">
        <f>+UTAMA!J47</f>
        <v>373.92</v>
      </c>
      <c r="J15" s="181">
        <f t="shared" si="1"/>
        <v>128.91125973936428</v>
      </c>
      <c r="K15" s="183"/>
    </row>
    <row r="16" spans="2:12" ht="15" customHeight="1" x14ac:dyDescent="0.2">
      <c r="B16" s="631">
        <f t="shared" si="0"/>
        <v>8</v>
      </c>
      <c r="C16" s="633" t="s">
        <v>66</v>
      </c>
      <c r="D16" s="634">
        <v>8400</v>
      </c>
      <c r="E16" s="635">
        <f>UTAMA!F48</f>
        <v>23.24</v>
      </c>
      <c r="F16" s="638">
        <f>+UTAMA!G48</f>
        <v>229.19</v>
      </c>
      <c r="G16" s="639">
        <f>+UTAMA!I48</f>
        <v>229.57</v>
      </c>
      <c r="H16" s="640">
        <f>+UTAMA!H48</f>
        <v>6.024</v>
      </c>
      <c r="I16" s="641">
        <f>+UTAMA!J48</f>
        <v>7.9390000000000001</v>
      </c>
      <c r="J16" s="181">
        <f t="shared" si="1"/>
        <v>131.78950863213811</v>
      </c>
      <c r="K16" s="183"/>
      <c r="L16" s="442"/>
    </row>
    <row r="17" spans="2:11" ht="15" customHeight="1" x14ac:dyDescent="0.2">
      <c r="B17" s="631">
        <v>9</v>
      </c>
      <c r="C17" s="633" t="s">
        <v>218</v>
      </c>
      <c r="D17" s="634">
        <v>0</v>
      </c>
      <c r="E17" s="471">
        <f>UTAMA!F49</f>
        <v>17.670000000000002</v>
      </c>
      <c r="F17" s="638">
        <f>+UTAMA!G49</f>
        <v>149.30000000000001</v>
      </c>
      <c r="G17" s="639">
        <f>+UTAMA!I49</f>
        <v>149.47</v>
      </c>
      <c r="H17" s="640">
        <f>+UTAMA!H49</f>
        <v>10.92</v>
      </c>
      <c r="I17" s="641">
        <f>+UTAMA!J49</f>
        <v>11.09</v>
      </c>
      <c r="J17" s="181">
        <f t="shared" si="1"/>
        <v>101.55677655677655</v>
      </c>
      <c r="K17" s="183"/>
    </row>
    <row r="18" spans="2:11" ht="15" customHeight="1" thickBot="1" x14ac:dyDescent="0.25">
      <c r="B18" s="642"/>
      <c r="C18" s="643" t="s">
        <v>89</v>
      </c>
      <c r="D18" s="644">
        <f>SUM(D9:D16)</f>
        <v>206262</v>
      </c>
      <c r="E18" s="645">
        <f>SUM(E9:E17)</f>
        <v>1681.6225980000002</v>
      </c>
      <c r="F18" s="646"/>
      <c r="G18" s="644"/>
      <c r="H18" s="647">
        <f>SUM(H9:H17)</f>
        <v>1371.6019999999999</v>
      </c>
      <c r="I18" s="647">
        <f>SUM(I9:I17)</f>
        <v>1524.5819999999999</v>
      </c>
      <c r="J18" s="648">
        <f>I18/H18*100</f>
        <v>111.15338122866547</v>
      </c>
      <c r="K18" s="469"/>
    </row>
    <row r="19" spans="2:11" ht="15" customHeight="1" thickBot="1" x14ac:dyDescent="0.25">
      <c r="B19" s="649"/>
      <c r="C19" s="650" t="s">
        <v>69</v>
      </c>
      <c r="D19" s="650"/>
      <c r="E19" s="651"/>
      <c r="F19" s="652"/>
      <c r="G19" s="653"/>
      <c r="H19" s="654" t="s">
        <v>95</v>
      </c>
      <c r="I19" s="655">
        <f>+I18/H18*100%</f>
        <v>1.1115338122866547</v>
      </c>
      <c r="J19" s="655"/>
      <c r="K19" s="470"/>
    </row>
    <row r="20" spans="2:11" x14ac:dyDescent="0.2">
      <c r="B20" s="656"/>
      <c r="C20" s="657" t="s">
        <v>90</v>
      </c>
      <c r="D20" s="657"/>
      <c r="E20" s="657"/>
      <c r="F20" s="656"/>
      <c r="G20" s="656"/>
      <c r="H20" s="656"/>
      <c r="I20" s="656"/>
      <c r="J20" s="656"/>
      <c r="K20" s="173"/>
    </row>
    <row r="21" spans="2:11" ht="15" customHeight="1" x14ac:dyDescent="0.2">
      <c r="B21" s="656"/>
      <c r="C21" s="656" t="s">
        <v>91</v>
      </c>
      <c r="D21" s="656"/>
      <c r="E21" s="656"/>
      <c r="F21" s="656"/>
      <c r="G21" s="656"/>
      <c r="H21" s="656"/>
      <c r="I21" s="656"/>
      <c r="J21" s="656" t="s">
        <v>96</v>
      </c>
      <c r="K21" s="173"/>
    </row>
    <row r="22" spans="2:11" ht="15" customHeight="1" x14ac:dyDescent="0.2">
      <c r="B22" s="656"/>
      <c r="C22" s="656" t="s">
        <v>97</v>
      </c>
      <c r="D22" s="658" t="s">
        <v>98</v>
      </c>
      <c r="E22" s="658"/>
      <c r="F22" s="656" t="s">
        <v>99</v>
      </c>
      <c r="G22" s="656"/>
      <c r="H22" s="656"/>
      <c r="I22" s="621" t="s">
        <v>177</v>
      </c>
      <c r="J22" s="659">
        <f>COUNTIF(J9:J17,"&gt;100")</f>
        <v>8</v>
      </c>
      <c r="K22" s="175"/>
    </row>
    <row r="23" spans="2:11" ht="15" customHeight="1" x14ac:dyDescent="0.2">
      <c r="B23" s="656"/>
      <c r="C23" s="656" t="s">
        <v>100</v>
      </c>
      <c r="D23" s="658" t="s">
        <v>98</v>
      </c>
      <c r="E23" s="658"/>
      <c r="F23" s="656" t="s">
        <v>101</v>
      </c>
      <c r="G23" s="656"/>
      <c r="H23" s="656"/>
      <c r="I23" s="621" t="s">
        <v>177</v>
      </c>
      <c r="J23" s="660">
        <f>COUNTIFS(J9:J17,"&gt;=85",J9:J17,"&lt;=100")</f>
        <v>0</v>
      </c>
      <c r="K23" s="175"/>
    </row>
    <row r="24" spans="2:11" ht="15" customHeight="1" x14ac:dyDescent="0.2">
      <c r="B24" s="656"/>
      <c r="C24" s="656" t="s">
        <v>102</v>
      </c>
      <c r="D24" s="658" t="s">
        <v>98</v>
      </c>
      <c r="E24" s="658"/>
      <c r="F24" s="656" t="s">
        <v>103</v>
      </c>
      <c r="G24" s="656"/>
      <c r="H24" s="656"/>
      <c r="I24" s="621" t="s">
        <v>177</v>
      </c>
      <c r="J24" s="661">
        <f>COUNTIFS(J9:J17,"&gt;0",J9:J17,"&lt;85")</f>
        <v>1</v>
      </c>
      <c r="K24" s="175"/>
    </row>
    <row r="25" spans="2:11" ht="15" customHeight="1" thickBot="1" x14ac:dyDescent="0.25">
      <c r="B25" s="656"/>
      <c r="C25" s="662">
        <v>0</v>
      </c>
      <c r="D25" s="658" t="s">
        <v>98</v>
      </c>
      <c r="E25" s="658"/>
      <c r="F25" s="656" t="s">
        <v>104</v>
      </c>
      <c r="G25" s="656"/>
      <c r="H25" s="656"/>
      <c r="I25" s="621" t="s">
        <v>177</v>
      </c>
      <c r="J25" s="663">
        <f>COUNTIF(J9:J16,"0")</f>
        <v>0</v>
      </c>
      <c r="K25" s="175"/>
    </row>
    <row r="26" spans="2:11" ht="15" customHeight="1" thickTop="1" x14ac:dyDescent="0.2">
      <c r="B26" s="656"/>
      <c r="C26" s="656"/>
      <c r="D26" s="656"/>
      <c r="E26" s="656"/>
      <c r="F26" s="656"/>
      <c r="G26" s="931" t="s">
        <v>89</v>
      </c>
      <c r="H26" s="931"/>
      <c r="I26" s="664" t="s">
        <v>98</v>
      </c>
      <c r="J26" s="665">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zoomScale="90" zoomScaleNormal="90" workbookViewId="0">
      <selection activeCell="L23" sqref="L23"/>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943" t="s">
        <v>158</v>
      </c>
      <c r="C2" s="943"/>
      <c r="D2" s="943"/>
      <c r="E2" s="943"/>
      <c r="F2" s="943"/>
      <c r="G2" s="943"/>
      <c r="H2" s="943"/>
      <c r="I2" s="943"/>
      <c r="J2" s="943"/>
    </row>
    <row r="3" spans="2:10" ht="15.75" x14ac:dyDescent="0.2">
      <c r="B3" s="943" t="s">
        <v>253</v>
      </c>
      <c r="C3" s="943"/>
      <c r="D3" s="943"/>
      <c r="E3" s="943"/>
      <c r="F3" s="943"/>
      <c r="G3" s="943"/>
      <c r="H3" s="943"/>
      <c r="I3" s="943"/>
      <c r="J3" s="943"/>
    </row>
    <row r="4" spans="2:10" ht="15.75" x14ac:dyDescent="0.2">
      <c r="B4" s="943" t="str">
        <f>+UTAMA!B4</f>
        <v xml:space="preserve">MINGGU KE II MEI ( 10 MEI S/D 16 MEI 2022 ) dalam Juta m3  </v>
      </c>
      <c r="C4" s="943"/>
      <c r="D4" s="943"/>
      <c r="E4" s="943"/>
      <c r="F4" s="943"/>
      <c r="G4" s="943"/>
      <c r="H4" s="943"/>
      <c r="I4" s="943"/>
      <c r="J4" s="943"/>
    </row>
    <row r="5" spans="2:10" ht="13.5" customHeight="1" thickBot="1" x14ac:dyDescent="0.25"/>
    <row r="6" spans="2:10" ht="21" customHeight="1" x14ac:dyDescent="0.2">
      <c r="B6" s="946" t="s">
        <v>18</v>
      </c>
      <c r="C6" s="944" t="s">
        <v>272</v>
      </c>
      <c r="D6" s="280" t="s">
        <v>105</v>
      </c>
      <c r="E6" s="281" t="s">
        <v>25</v>
      </c>
      <c r="F6" s="948" t="s">
        <v>106</v>
      </c>
      <c r="G6" s="949"/>
      <c r="H6" s="950" t="s">
        <v>159</v>
      </c>
      <c r="I6" s="951"/>
      <c r="J6" s="282" t="s">
        <v>69</v>
      </c>
    </row>
    <row r="7" spans="2:10" ht="15.75" x14ac:dyDescent="0.2">
      <c r="B7" s="947"/>
      <c r="C7" s="945"/>
      <c r="D7" s="666" t="s">
        <v>107</v>
      </c>
      <c r="E7" s="667" t="s">
        <v>152</v>
      </c>
      <c r="F7" s="668" t="s">
        <v>94</v>
      </c>
      <c r="G7" s="668" t="s">
        <v>22</v>
      </c>
      <c r="H7" s="669" t="s">
        <v>94</v>
      </c>
      <c r="I7" s="669" t="s">
        <v>22</v>
      </c>
      <c r="J7" s="670" t="s">
        <v>22</v>
      </c>
    </row>
    <row r="8" spans="2:10" ht="15.75" x14ac:dyDescent="0.2">
      <c r="B8" s="671">
        <v>1</v>
      </c>
      <c r="C8" s="672">
        <v>2</v>
      </c>
      <c r="D8" s="672">
        <v>3</v>
      </c>
      <c r="E8" s="672">
        <v>4</v>
      </c>
      <c r="F8" s="672">
        <v>5</v>
      </c>
      <c r="G8" s="672">
        <v>6</v>
      </c>
      <c r="H8" s="672">
        <v>7</v>
      </c>
      <c r="I8" s="672">
        <v>8</v>
      </c>
      <c r="J8" s="673">
        <v>9</v>
      </c>
    </row>
    <row r="9" spans="2:10" ht="15.75" x14ac:dyDescent="0.2">
      <c r="B9" s="671">
        <v>1</v>
      </c>
      <c r="C9" s="674" t="s">
        <v>29</v>
      </c>
      <c r="D9" s="675">
        <v>28310</v>
      </c>
      <c r="E9" s="676">
        <f>UTAMA!F12</f>
        <v>7.77</v>
      </c>
      <c r="F9" s="677">
        <f>+UTAMA!G12</f>
        <v>339.29</v>
      </c>
      <c r="G9" s="678">
        <f>+UTAMA!I12</f>
        <v>339.51</v>
      </c>
      <c r="H9" s="679">
        <f>+UTAMA!H12</f>
        <v>7.593</v>
      </c>
      <c r="I9" s="679">
        <f>+UTAMA!J12</f>
        <v>7.77</v>
      </c>
      <c r="J9" s="680">
        <f t="shared" ref="J9:J39" si="0">IFERROR(+I9/H9*100%*100,0)</f>
        <v>102.33109442907941</v>
      </c>
    </row>
    <row r="10" spans="2:10" ht="15.75" x14ac:dyDescent="0.2">
      <c r="B10" s="671">
        <f>1+B9</f>
        <v>2</v>
      </c>
      <c r="C10" s="674" t="s">
        <v>32</v>
      </c>
      <c r="D10" s="675">
        <v>4959</v>
      </c>
      <c r="E10" s="676">
        <f>UTAMA!F15</f>
        <v>9.5030000000000001</v>
      </c>
      <c r="F10" s="677">
        <f>+UTAMA!G15</f>
        <v>206.38</v>
      </c>
      <c r="G10" s="678">
        <f>+UTAMA!I15</f>
        <v>319.89999999999998</v>
      </c>
      <c r="H10" s="679">
        <f>+UTAMA!H15</f>
        <v>8.7639999999999993</v>
      </c>
      <c r="I10" s="679">
        <f>UTAMA!J15</f>
        <v>5.1100000000000003</v>
      </c>
      <c r="J10" s="680">
        <f t="shared" si="0"/>
        <v>58.306709265175726</v>
      </c>
    </row>
    <row r="11" spans="2:10" ht="15.75" x14ac:dyDescent="0.2">
      <c r="B11" s="671">
        <f t="shared" ref="B11:B40" si="1">+B10+1</f>
        <v>3</v>
      </c>
      <c r="C11" s="674" t="s">
        <v>33</v>
      </c>
      <c r="D11" s="675">
        <v>6052</v>
      </c>
      <c r="E11" s="676">
        <f>UTAMA!F16</f>
        <v>5.1509999999999998</v>
      </c>
      <c r="F11" s="677">
        <f>+UTAMA!G16</f>
        <v>316.74</v>
      </c>
      <c r="G11" s="678">
        <f>+UTAMA!I16</f>
        <v>207.01</v>
      </c>
      <c r="H11" s="679">
        <f>+UTAMA!H16</f>
        <v>4.5</v>
      </c>
      <c r="I11" s="679">
        <f>UTAMA!J16</f>
        <v>9.5169999999999995</v>
      </c>
      <c r="J11" s="680">
        <f t="shared" si="0"/>
        <v>211.48888888888888</v>
      </c>
    </row>
    <row r="12" spans="2:10" ht="15.75" x14ac:dyDescent="0.2">
      <c r="B12" s="671">
        <f t="shared" si="1"/>
        <v>4</v>
      </c>
      <c r="C12" s="674" t="s">
        <v>35</v>
      </c>
      <c r="D12" s="675">
        <v>923</v>
      </c>
      <c r="E12" s="676">
        <f>UTAMA!F18</f>
        <v>2.0920000000000001</v>
      </c>
      <c r="F12" s="677">
        <f>+UTAMA!G18</f>
        <v>118.45</v>
      </c>
      <c r="G12" s="681">
        <f>+UTAMA!I18</f>
        <v>119.66</v>
      </c>
      <c r="H12" s="679">
        <f>+UTAMA!H18</f>
        <v>1.236</v>
      </c>
      <c r="I12" s="682">
        <f>UTAMA!J18</f>
        <v>1.4339999999999999</v>
      </c>
      <c r="J12" s="684">
        <f t="shared" si="0"/>
        <v>116.01941747572815</v>
      </c>
    </row>
    <row r="13" spans="2:10" ht="15.75" x14ac:dyDescent="0.2">
      <c r="B13" s="671">
        <f t="shared" si="1"/>
        <v>5</v>
      </c>
      <c r="C13" s="674" t="s">
        <v>36</v>
      </c>
      <c r="D13" s="675">
        <v>251</v>
      </c>
      <c r="E13" s="676">
        <f>UTAMA!F19</f>
        <v>2.3530000000000002</v>
      </c>
      <c r="F13" s="677">
        <f>+UTAMA!G19</f>
        <v>116.82</v>
      </c>
      <c r="G13" s="681">
        <f>+UTAMA!I19</f>
        <v>118.96</v>
      </c>
      <c r="H13" s="679">
        <f>+UTAMA!H19</f>
        <v>1.2989999999999999</v>
      </c>
      <c r="I13" s="682">
        <f>UTAMA!J19</f>
        <v>1.004</v>
      </c>
      <c r="J13" s="684">
        <f t="shared" si="0"/>
        <v>77.290223248652808</v>
      </c>
    </row>
    <row r="14" spans="2:10" ht="15.75" x14ac:dyDescent="0.2">
      <c r="B14" s="671">
        <f t="shared" si="1"/>
        <v>6</v>
      </c>
      <c r="C14" s="674" t="s">
        <v>37</v>
      </c>
      <c r="D14" s="675">
        <v>440</v>
      </c>
      <c r="E14" s="676">
        <f>UTAMA!F20</f>
        <v>4.5999999999999996</v>
      </c>
      <c r="F14" s="677">
        <f>+UTAMA!G20</f>
        <v>43.77</v>
      </c>
      <c r="G14" s="681" t="s">
        <v>299</v>
      </c>
      <c r="H14" s="679">
        <f>+UTAMA!H20</f>
        <v>2.4849999999999999</v>
      </c>
      <c r="I14" s="682">
        <f>UTAMA!J20</f>
        <v>2.2229999999999999</v>
      </c>
      <c r="J14" s="680">
        <f t="shared" si="0"/>
        <v>89.456740442655942</v>
      </c>
    </row>
    <row r="15" spans="2:10" ht="15.75" x14ac:dyDescent="0.2">
      <c r="B15" s="671">
        <f t="shared" si="1"/>
        <v>7</v>
      </c>
      <c r="C15" s="674" t="s">
        <v>39</v>
      </c>
      <c r="D15" s="675">
        <v>775</v>
      </c>
      <c r="E15" s="676">
        <f>UTAMA!F21</f>
        <v>2.4159999999999999</v>
      </c>
      <c r="F15" s="677">
        <f>+UTAMA!G21</f>
        <v>47.84</v>
      </c>
      <c r="G15" s="678">
        <f>+UTAMA!I21</f>
        <v>51.5</v>
      </c>
      <c r="H15" s="679">
        <f>+UTAMA!H21</f>
        <v>1.1819999999999999</v>
      </c>
      <c r="I15" s="679">
        <f>UTAMA!J21</f>
        <v>2.5760000000000001</v>
      </c>
      <c r="J15" s="680">
        <f t="shared" si="0"/>
        <v>217.93570219966162</v>
      </c>
    </row>
    <row r="16" spans="2:10" ht="15.75" x14ac:dyDescent="0.2">
      <c r="B16" s="671">
        <f t="shared" si="1"/>
        <v>8</v>
      </c>
      <c r="C16" s="674" t="s">
        <v>40</v>
      </c>
      <c r="D16" s="675">
        <v>750</v>
      </c>
      <c r="E16" s="676">
        <f>UTAMA!F22</f>
        <v>1.093</v>
      </c>
      <c r="F16" s="677">
        <f>+UTAMA!G22</f>
        <v>78.180000000000007</v>
      </c>
      <c r="G16" s="678">
        <f>+UTAMA!I22</f>
        <v>78.36</v>
      </c>
      <c r="H16" s="679">
        <f>+UTAMA!H22</f>
        <v>0.64</v>
      </c>
      <c r="I16" s="679">
        <f>UTAMA!J22</f>
        <v>0.98</v>
      </c>
      <c r="J16" s="684">
        <f>IFERROR(+I16/H16*100%*100,0)</f>
        <v>153.125</v>
      </c>
    </row>
    <row r="17" spans="2:10" ht="15.75" x14ac:dyDescent="0.2">
      <c r="B17" s="671">
        <f t="shared" si="1"/>
        <v>9</v>
      </c>
      <c r="C17" s="674" t="s">
        <v>41</v>
      </c>
      <c r="D17" s="675">
        <v>482</v>
      </c>
      <c r="E17" s="676">
        <v>0.42899999999999999</v>
      </c>
      <c r="F17" s="677">
        <f>+UTAMA!G23</f>
        <v>81.62</v>
      </c>
      <c r="G17" s="678">
        <f>+UTAMA!I23</f>
        <v>80.760000000000005</v>
      </c>
      <c r="H17" s="679">
        <f>+UTAMA!H23</f>
        <v>0.25800000000000001</v>
      </c>
      <c r="I17" s="679">
        <f>UTAMA!J23</f>
        <v>2.4E-2</v>
      </c>
      <c r="J17" s="680">
        <f t="shared" si="0"/>
        <v>9.3023255813953494</v>
      </c>
    </row>
    <row r="18" spans="2:10" ht="15.75" x14ac:dyDescent="0.2">
      <c r="B18" s="671">
        <f t="shared" si="1"/>
        <v>10</v>
      </c>
      <c r="C18" s="674" t="s">
        <v>42</v>
      </c>
      <c r="D18" s="675">
        <v>366</v>
      </c>
      <c r="E18" s="676">
        <f>UTAMA!F24</f>
        <v>0.25</v>
      </c>
      <c r="F18" s="677">
        <f>+UTAMA!G24</f>
        <v>69.27</v>
      </c>
      <c r="G18" s="681">
        <f>+UTAMA!I24</f>
        <v>63.65</v>
      </c>
      <c r="H18" s="679">
        <f>+UTAMA!H24</f>
        <v>0.154</v>
      </c>
      <c r="I18" s="682">
        <f>UTAMA!J24</f>
        <v>0.21</v>
      </c>
      <c r="J18" s="684">
        <f t="shared" si="0"/>
        <v>136.36363636363635</v>
      </c>
    </row>
    <row r="19" spans="2:10" ht="15.75" x14ac:dyDescent="0.2">
      <c r="B19" s="671">
        <f>+B18+1</f>
        <v>11</v>
      </c>
      <c r="C19" s="674" t="s">
        <v>43</v>
      </c>
      <c r="D19" s="675">
        <v>260</v>
      </c>
      <c r="E19" s="676">
        <f>UTAMA!F25</f>
        <v>0.38500000000000001</v>
      </c>
      <c r="F19" s="677">
        <f>+UTAMA!G25</f>
        <v>44.53</v>
      </c>
      <c r="G19" s="681">
        <f>+UTAMA!I25</f>
        <v>46.79</v>
      </c>
      <c r="H19" s="679">
        <f>+UTAMA!H25</f>
        <v>0.18</v>
      </c>
      <c r="I19" s="682">
        <f>UTAMA!J25</f>
        <v>0.36399999999999999</v>
      </c>
      <c r="J19" s="680">
        <f t="shared" si="0"/>
        <v>202.22222222222223</v>
      </c>
    </row>
    <row r="20" spans="2:10" ht="15.75" x14ac:dyDescent="0.2">
      <c r="B20" s="671">
        <f>+B19+1</f>
        <v>12</v>
      </c>
      <c r="C20" s="674" t="s">
        <v>45</v>
      </c>
      <c r="D20" s="675">
        <v>340</v>
      </c>
      <c r="E20" s="738">
        <f>UTAMA!F27</f>
        <v>2.3410000000000002</v>
      </c>
      <c r="F20" s="677">
        <f>+UTAMA!G27</f>
        <v>110.27</v>
      </c>
      <c r="G20" s="681">
        <f>+UTAMA!I27</f>
        <v>111.76</v>
      </c>
      <c r="H20" s="679">
        <f>+UTAMA!H27</f>
        <v>1.052</v>
      </c>
      <c r="I20" s="682">
        <f>+UTAMA!J27</f>
        <v>1.593</v>
      </c>
      <c r="J20" s="680">
        <f t="shared" si="0"/>
        <v>151.42585551330799</v>
      </c>
    </row>
    <row r="21" spans="2:10" ht="15.75" x14ac:dyDescent="0.2">
      <c r="B21" s="671">
        <f>+B20+1</f>
        <v>13</v>
      </c>
      <c r="C21" s="674" t="s">
        <v>46</v>
      </c>
      <c r="D21" s="675">
        <v>392</v>
      </c>
      <c r="E21" s="738">
        <f>UTAMA!F28</f>
        <v>0.32300000000000001</v>
      </c>
      <c r="F21" s="677">
        <f>+UTAMA!G28</f>
        <v>202.12</v>
      </c>
      <c r="G21" s="681">
        <f>+UTAMA!I28</f>
        <v>202.1</v>
      </c>
      <c r="H21" s="679">
        <f>+UTAMA!H28</f>
        <v>0.14799999999999999</v>
      </c>
      <c r="I21" s="682">
        <f>+UTAMA!J28</f>
        <v>0.14699999999999999</v>
      </c>
      <c r="J21" s="684">
        <f t="shared" si="0"/>
        <v>99.324324324324323</v>
      </c>
    </row>
    <row r="22" spans="2:10" ht="15.75" x14ac:dyDescent="0.2">
      <c r="B22" s="671">
        <f t="shared" si="1"/>
        <v>14</v>
      </c>
      <c r="C22" s="674" t="s">
        <v>47</v>
      </c>
      <c r="D22" s="675">
        <v>394</v>
      </c>
      <c r="E22" s="738">
        <f>UTAMA!F29</f>
        <v>0.42899999999999999</v>
      </c>
      <c r="F22" s="677">
        <f>+UTAMA!G29</f>
        <v>219.99</v>
      </c>
      <c r="G22" s="681">
        <f>+UTAMA!I29</f>
        <v>222.29</v>
      </c>
      <c r="H22" s="679">
        <f>+UTAMA!H29</f>
        <v>0.151</v>
      </c>
      <c r="I22" s="682">
        <f>+UTAMA!J29</f>
        <v>0.29199999999999998</v>
      </c>
      <c r="J22" s="684">
        <f t="shared" si="0"/>
        <v>193.3774834437086</v>
      </c>
    </row>
    <row r="23" spans="2:10" ht="15.75" x14ac:dyDescent="0.2">
      <c r="B23" s="671">
        <f t="shared" si="1"/>
        <v>15</v>
      </c>
      <c r="C23" s="674" t="s">
        <v>48</v>
      </c>
      <c r="D23" s="675">
        <v>707</v>
      </c>
      <c r="E23" s="738">
        <f>UTAMA!F30</f>
        <v>0.77100000000000002</v>
      </c>
      <c r="F23" s="677">
        <f>+UTAMA!G30</f>
        <v>193.78</v>
      </c>
      <c r="G23" s="681">
        <f>+UTAMA!I30</f>
        <v>195.96</v>
      </c>
      <c r="H23" s="679">
        <f>+UTAMA!H30</f>
        <v>0.38300000000000001</v>
      </c>
      <c r="I23" s="682">
        <f>+UTAMA!J30</f>
        <v>0.76400000000000001</v>
      </c>
      <c r="J23" s="684">
        <f t="shared" si="0"/>
        <v>199.47780678851174</v>
      </c>
    </row>
    <row r="24" spans="2:10" ht="15.75" x14ac:dyDescent="0.2">
      <c r="B24" s="671">
        <f t="shared" si="1"/>
        <v>16</v>
      </c>
      <c r="C24" s="674" t="s">
        <v>49</v>
      </c>
      <c r="D24" s="675">
        <v>92</v>
      </c>
      <c r="E24" s="738">
        <f>UTAMA!F31</f>
        <v>0.22600000000000001</v>
      </c>
      <c r="F24" s="677">
        <f>+UTAMA!G31</f>
        <v>169.26</v>
      </c>
      <c r="G24" s="681">
        <f>+UTAMA!I31</f>
        <v>166</v>
      </c>
      <c r="H24" s="679">
        <f>+UTAMA!H31</f>
        <v>8.7999999999999995E-2</v>
      </c>
      <c r="I24" s="682">
        <f>+UTAMA!J31</f>
        <v>0</v>
      </c>
      <c r="J24" s="680">
        <f t="shared" si="0"/>
        <v>0</v>
      </c>
    </row>
    <row r="25" spans="2:10" ht="15.75" x14ac:dyDescent="0.2">
      <c r="B25" s="671">
        <f t="shared" si="1"/>
        <v>17</v>
      </c>
      <c r="C25" s="674" t="s">
        <v>50</v>
      </c>
      <c r="D25" s="675">
        <v>319</v>
      </c>
      <c r="E25" s="738">
        <f>UTAMA!F32</f>
        <v>0.71399999999999997</v>
      </c>
      <c r="F25" s="677">
        <f>+UTAMA!G32</f>
        <v>224.86</v>
      </c>
      <c r="G25" s="681">
        <f>+UTAMA!I32</f>
        <v>228.16</v>
      </c>
      <c r="H25" s="679">
        <f>+UTAMA!H32</f>
        <v>0.34899999999999998</v>
      </c>
      <c r="I25" s="682">
        <f>+UTAMA!J32</f>
        <v>0.63600000000000001</v>
      </c>
      <c r="J25" s="684">
        <f t="shared" si="0"/>
        <v>182.23495702005732</v>
      </c>
    </row>
    <row r="26" spans="2:10" ht="15.75" x14ac:dyDescent="0.2">
      <c r="B26" s="671">
        <f t="shared" si="1"/>
        <v>18</v>
      </c>
      <c r="C26" s="674" t="s">
        <v>51</v>
      </c>
      <c r="D26" s="675">
        <v>635</v>
      </c>
      <c r="E26" s="738">
        <f>UTAMA!F33</f>
        <v>1.708</v>
      </c>
      <c r="F26" s="677">
        <f>+UTAMA!G33</f>
        <v>243.54</v>
      </c>
      <c r="G26" s="681">
        <f>+UTAMA!I33</f>
        <v>248.7</v>
      </c>
      <c r="H26" s="679">
        <f>+UTAMA!H33</f>
        <v>0.47099999999999997</v>
      </c>
      <c r="I26" s="682">
        <f>+UTAMA!J33</f>
        <v>1.708</v>
      </c>
      <c r="J26" s="684">
        <f t="shared" si="0"/>
        <v>362.63269639065817</v>
      </c>
    </row>
    <row r="27" spans="2:10" ht="15.75" x14ac:dyDescent="0.2">
      <c r="B27" s="671">
        <f t="shared" si="1"/>
        <v>19</v>
      </c>
      <c r="C27" s="674" t="s">
        <v>52</v>
      </c>
      <c r="D27" s="675">
        <v>2000</v>
      </c>
      <c r="E27" s="738">
        <f>UTAMA!F34</f>
        <v>4.3979999999999997</v>
      </c>
      <c r="F27" s="677">
        <f>+UTAMA!G34</f>
        <v>147.47</v>
      </c>
      <c r="G27" s="678">
        <f>+UTAMA!I34</f>
        <v>144.77000000000001</v>
      </c>
      <c r="H27" s="679">
        <f>+UTAMA!H34</f>
        <v>1.8129999999999999</v>
      </c>
      <c r="I27" s="679">
        <f>+UTAMA!J34</f>
        <v>0.65900000000000003</v>
      </c>
      <c r="J27" s="680">
        <f t="shared" si="0"/>
        <v>36.348593491450636</v>
      </c>
    </row>
    <row r="28" spans="2:10" ht="15.75" x14ac:dyDescent="0.2">
      <c r="B28" s="671">
        <f t="shared" si="1"/>
        <v>20</v>
      </c>
      <c r="C28" s="674" t="s">
        <v>53</v>
      </c>
      <c r="D28" s="675">
        <v>1126</v>
      </c>
      <c r="E28" s="738">
        <f>UTAMA!F35</f>
        <v>3.3109999999999999</v>
      </c>
      <c r="F28" s="677">
        <f>+UTAMA!G35</f>
        <v>203.92</v>
      </c>
      <c r="G28" s="678">
        <f>+UTAMA!I35</f>
        <v>204.86</v>
      </c>
      <c r="H28" s="679">
        <f>+UTAMA!H35</f>
        <v>2.673</v>
      </c>
      <c r="I28" s="679">
        <f>+UTAMA!J35</f>
        <v>3.226</v>
      </c>
      <c r="J28" s="684">
        <f t="shared" si="0"/>
        <v>120.68836513280958</v>
      </c>
    </row>
    <row r="29" spans="2:10" ht="15.75" x14ac:dyDescent="0.2">
      <c r="B29" s="671">
        <f t="shared" si="1"/>
        <v>21</v>
      </c>
      <c r="C29" s="674" t="s">
        <v>54</v>
      </c>
      <c r="D29" s="675">
        <v>1531</v>
      </c>
      <c r="E29" s="738">
        <f>UTAMA!F36</f>
        <v>0.64100000000000001</v>
      </c>
      <c r="F29" s="677">
        <f>+UTAMA!G36</f>
        <v>323.77</v>
      </c>
      <c r="G29" s="681">
        <f>+UTAMA!I36</f>
        <v>325.25</v>
      </c>
      <c r="H29" s="679">
        <f>+UTAMA!H36</f>
        <v>0.48</v>
      </c>
      <c r="I29" s="682">
        <f>+UTAMA!J36</f>
        <v>0.61699999999999999</v>
      </c>
      <c r="J29" s="684">
        <f t="shared" si="0"/>
        <v>128.54166666666666</v>
      </c>
    </row>
    <row r="30" spans="2:10" ht="15.75" x14ac:dyDescent="0.2">
      <c r="B30" s="671">
        <f t="shared" si="1"/>
        <v>22</v>
      </c>
      <c r="C30" s="674" t="s">
        <v>55</v>
      </c>
      <c r="D30" s="675">
        <v>358</v>
      </c>
      <c r="E30" s="738">
        <f>UTAMA!F37</f>
        <v>0.71</v>
      </c>
      <c r="F30" s="677">
        <f>+UTAMA!G37</f>
        <v>129.19999999999999</v>
      </c>
      <c r="G30" s="681">
        <f>+UTAMA!I37</f>
        <v>128.81</v>
      </c>
      <c r="H30" s="679">
        <f>+UTAMA!H37</f>
        <v>0.71</v>
      </c>
      <c r="I30" s="682">
        <f>+UTAMA!J37</f>
        <v>0.65700000000000003</v>
      </c>
      <c r="J30" s="680">
        <f t="shared" si="0"/>
        <v>92.535211267605646</v>
      </c>
    </row>
    <row r="31" spans="2:10" ht="15.75" x14ac:dyDescent="0.2">
      <c r="B31" s="671">
        <f t="shared" si="1"/>
        <v>23</v>
      </c>
      <c r="C31" s="674" t="s">
        <v>56</v>
      </c>
      <c r="D31" s="675">
        <v>2488</v>
      </c>
      <c r="E31" s="738">
        <f>UTAMA!F38</f>
        <v>0.48</v>
      </c>
      <c r="F31" s="677">
        <f>+UTAMA!G38</f>
        <v>282.95999999999998</v>
      </c>
      <c r="G31" s="678">
        <f>+UTAMA!I38</f>
        <v>283.06</v>
      </c>
      <c r="H31" s="679">
        <f>+UTAMA!H38</f>
        <v>0.48</v>
      </c>
      <c r="I31" s="682">
        <f>+UTAMA!J38</f>
        <v>0.48699999999999999</v>
      </c>
      <c r="J31" s="680">
        <f t="shared" si="0"/>
        <v>101.45833333333334</v>
      </c>
    </row>
    <row r="32" spans="2:10" ht="15.75" x14ac:dyDescent="0.2">
      <c r="B32" s="671">
        <f t="shared" si="1"/>
        <v>24</v>
      </c>
      <c r="C32" s="674" t="s">
        <v>57</v>
      </c>
      <c r="D32" s="675">
        <v>426</v>
      </c>
      <c r="E32" s="738">
        <f>UTAMA!F39</f>
        <v>2.8849999999999998</v>
      </c>
      <c r="F32" s="677">
        <f>+UTAMA!G39</f>
        <v>97.82</v>
      </c>
      <c r="G32" s="681">
        <f>+UTAMA!I39</f>
        <v>98.83</v>
      </c>
      <c r="H32" s="679">
        <f>+UTAMA!H39</f>
        <v>2.0489999999999999</v>
      </c>
      <c r="I32" s="682">
        <f>+UTAMA!J39</f>
        <v>2.762</v>
      </c>
      <c r="J32" s="680">
        <f t="shared" si="0"/>
        <v>134.79746217667156</v>
      </c>
    </row>
    <row r="33" spans="2:13" ht="15.75" x14ac:dyDescent="0.2">
      <c r="B33" s="671">
        <f t="shared" si="1"/>
        <v>25</v>
      </c>
      <c r="C33" s="674" t="s">
        <v>58</v>
      </c>
      <c r="D33" s="675">
        <v>295</v>
      </c>
      <c r="E33" s="738">
        <f>UTAMA!F40</f>
        <v>7.9000000000000001E-2</v>
      </c>
      <c r="F33" s="677">
        <f>+UTAMA!G40</f>
        <v>189.49</v>
      </c>
      <c r="G33" s="681">
        <f>+UTAMA!I40</f>
        <v>189.38</v>
      </c>
      <c r="H33" s="679">
        <f>+UTAMA!H40</f>
        <v>7.4999999999999997E-2</v>
      </c>
      <c r="I33" s="682">
        <f>+UTAMA!J40</f>
        <v>7.2999999999999995E-2</v>
      </c>
      <c r="J33" s="680">
        <f t="shared" si="0"/>
        <v>97.333333333333329</v>
      </c>
    </row>
    <row r="34" spans="2:13" ht="15.75" x14ac:dyDescent="0.2">
      <c r="B34" s="671">
        <f t="shared" si="1"/>
        <v>26</v>
      </c>
      <c r="C34" s="674" t="s">
        <v>59</v>
      </c>
      <c r="D34" s="675">
        <v>708</v>
      </c>
      <c r="E34" s="738">
        <f>UTAMA!F41</f>
        <v>9.6000000000000002E-2</v>
      </c>
      <c r="F34" s="677">
        <f>+UTAMA!G41</f>
        <v>171.2</v>
      </c>
      <c r="G34" s="681">
        <f>+UTAMA!I41</f>
        <v>171.32</v>
      </c>
      <c r="H34" s="679">
        <f>+UTAMA!H41</f>
        <v>9.7000000000000003E-2</v>
      </c>
      <c r="I34" s="682">
        <f>+UTAMA!J41</f>
        <v>0.1</v>
      </c>
      <c r="J34" s="680">
        <f t="shared" si="0"/>
        <v>103.09278350515466</v>
      </c>
    </row>
    <row r="35" spans="2:13" ht="15.75" x14ac:dyDescent="0.2">
      <c r="B35" s="671">
        <f t="shared" si="1"/>
        <v>27</v>
      </c>
      <c r="C35" s="674" t="s">
        <v>60</v>
      </c>
      <c r="D35" s="675">
        <v>1567</v>
      </c>
      <c r="E35" s="738">
        <f>UTAMA!F42</f>
        <v>9.8740000000000006</v>
      </c>
      <c r="F35" s="677">
        <f>+UTAMA!G42</f>
        <v>140.04</v>
      </c>
      <c r="G35" s="678">
        <f>+UTAMA!I42</f>
        <v>139.75</v>
      </c>
      <c r="H35" s="679">
        <f>+UTAMA!H42</f>
        <v>8.3780000000000001</v>
      </c>
      <c r="I35" s="679">
        <f>+UTAMA!J42</f>
        <v>7.5869999999999997</v>
      </c>
      <c r="J35" s="680">
        <f t="shared" si="0"/>
        <v>90.558605872523273</v>
      </c>
    </row>
    <row r="36" spans="2:13" ht="15.75" x14ac:dyDescent="0.2">
      <c r="B36" s="671">
        <f t="shared" si="1"/>
        <v>28</v>
      </c>
      <c r="C36" s="674" t="s">
        <v>61</v>
      </c>
      <c r="D36" s="675">
        <v>1353</v>
      </c>
      <c r="E36" s="738">
        <f>UTAMA!F43</f>
        <v>2.6720000000000002</v>
      </c>
      <c r="F36" s="677">
        <f>+UTAMA!G43</f>
        <v>238.48</v>
      </c>
      <c r="G36" s="678">
        <f>+UTAMA!I43</f>
        <v>239.14</v>
      </c>
      <c r="H36" s="679">
        <f>+UTAMA!H43</f>
        <v>2.129</v>
      </c>
      <c r="I36" s="679">
        <f>+UTAMA!J43</f>
        <v>2.4952000000000001</v>
      </c>
      <c r="J36" s="684">
        <f t="shared" si="0"/>
        <v>117.20056364490372</v>
      </c>
    </row>
    <row r="37" spans="2:13" ht="15.75" x14ac:dyDescent="0.2">
      <c r="B37" s="671">
        <f t="shared" si="1"/>
        <v>29</v>
      </c>
      <c r="C37" s="674" t="s">
        <v>62</v>
      </c>
      <c r="D37" s="675">
        <v>53</v>
      </c>
      <c r="E37" s="738">
        <f>UTAMA!F44</f>
        <v>4.1539999999999999</v>
      </c>
      <c r="F37" s="677">
        <f>+UTAMA!G44</f>
        <v>120.54</v>
      </c>
      <c r="G37" s="678">
        <f>+UTAMA!I44</f>
        <v>119.74</v>
      </c>
      <c r="H37" s="679">
        <f>+UTAMA!H44</f>
        <v>3.754</v>
      </c>
      <c r="I37" s="679">
        <f>+UTAMA!J44</f>
        <v>2.2170000000000001</v>
      </c>
      <c r="J37" s="680">
        <f t="shared" si="0"/>
        <v>59.057005860415558</v>
      </c>
    </row>
    <row r="38" spans="2:13" ht="15.75" x14ac:dyDescent="0.2">
      <c r="B38" s="671">
        <f t="shared" si="1"/>
        <v>30</v>
      </c>
      <c r="C38" s="674" t="s">
        <v>63</v>
      </c>
      <c r="D38" s="675">
        <v>51</v>
      </c>
      <c r="E38" s="738">
        <f>UTAMA!F45</f>
        <v>2.75</v>
      </c>
      <c r="F38" s="677">
        <f>+UTAMA!G45</f>
        <v>110.2</v>
      </c>
      <c r="G38" s="678">
        <f>+UTAMA!I45</f>
        <v>110.57</v>
      </c>
      <c r="H38" s="679">
        <f>+UTAMA!H45</f>
        <v>2.0670000000000002</v>
      </c>
      <c r="I38" s="679">
        <f>+UTAMA!J45</f>
        <v>2.7570000000000001</v>
      </c>
      <c r="J38" s="680">
        <f t="shared" si="0"/>
        <v>133.38171262699564</v>
      </c>
    </row>
    <row r="39" spans="2:13" ht="15.75" x14ac:dyDescent="0.2">
      <c r="B39" s="671">
        <f t="shared" si="1"/>
        <v>31</v>
      </c>
      <c r="C39" s="674" t="s">
        <v>213</v>
      </c>
      <c r="D39" s="675">
        <v>0</v>
      </c>
      <c r="E39" s="676">
        <f>UTAMA!F50</f>
        <v>0.47399999999999998</v>
      </c>
      <c r="F39" s="677">
        <f>+UTAMA!G50</f>
        <v>38.549999999999997</v>
      </c>
      <c r="G39" s="678">
        <f>+UTAMA!I50</f>
        <v>38.85</v>
      </c>
      <c r="H39" s="679">
        <f>+UTAMA!H50</f>
        <v>0.34</v>
      </c>
      <c r="I39" s="679">
        <f>UTAMA!J50</f>
        <v>0.45400000000000001</v>
      </c>
      <c r="J39" s="680">
        <f t="shared" si="0"/>
        <v>133.52941176470588</v>
      </c>
    </row>
    <row r="40" spans="2:13" ht="15.75" x14ac:dyDescent="0.2">
      <c r="B40" s="671">
        <f t="shared" si="1"/>
        <v>32</v>
      </c>
      <c r="C40" s="674" t="s">
        <v>214</v>
      </c>
      <c r="D40" s="675">
        <v>0</v>
      </c>
      <c r="E40" s="676">
        <f>UTAMA!F51</f>
        <v>0.81699999999999995</v>
      </c>
      <c r="F40" s="677">
        <f>+UTAMA!G51</f>
        <v>69.900000000000006</v>
      </c>
      <c r="G40" s="678">
        <f>+UTAMA!I51</f>
        <v>70.05</v>
      </c>
      <c r="H40" s="679">
        <f>+UTAMA!H51</f>
        <v>0.8</v>
      </c>
      <c r="I40" s="679">
        <f>UTAMA!J51</f>
        <v>0.753</v>
      </c>
      <c r="J40" s="683">
        <f>IFERROR(+I40/H40*100%*100,0)</f>
        <v>94.124999999999986</v>
      </c>
    </row>
    <row r="41" spans="2:13" ht="16.5" thickBot="1" x14ac:dyDescent="0.25">
      <c r="B41" s="685"/>
      <c r="C41" s="686" t="s">
        <v>89</v>
      </c>
      <c r="D41" s="687">
        <f>SUM(D9:D40)</f>
        <v>58403</v>
      </c>
      <c r="E41" s="688">
        <f>SUM(E9:E40)</f>
        <v>75.894999999999982</v>
      </c>
      <c r="F41" s="689"/>
      <c r="G41" s="689"/>
      <c r="H41" s="690">
        <f>SUM(H9:H40)</f>
        <v>56.777999999999992</v>
      </c>
      <c r="I41" s="691">
        <f>SUM(I9:I40)</f>
        <v>61.196200000000005</v>
      </c>
      <c r="J41" s="692">
        <f>+I41/H41*100%*100</f>
        <v>107.78153510162389</v>
      </c>
    </row>
    <row r="42" spans="2:13" ht="16.5" thickBot="1" x14ac:dyDescent="0.25">
      <c r="B42" s="693" t="s">
        <v>68</v>
      </c>
      <c r="C42" s="694" t="s">
        <v>69</v>
      </c>
      <c r="D42" s="694"/>
      <c r="E42" s="695"/>
      <c r="F42" s="696"/>
      <c r="G42" s="696"/>
      <c r="H42" s="697" t="s">
        <v>95</v>
      </c>
      <c r="I42" s="698">
        <f>+I41/H41*100%</f>
        <v>1.0778153510162389</v>
      </c>
      <c r="J42" s="699"/>
    </row>
    <row r="43" spans="2:13" ht="15" x14ac:dyDescent="0.2">
      <c r="B43" s="700"/>
      <c r="C43" s="701" t="s">
        <v>90</v>
      </c>
      <c r="D43" s="701"/>
      <c r="E43" s="701"/>
      <c r="F43" s="702"/>
      <c r="G43" s="702"/>
      <c r="H43" s="702"/>
      <c r="I43" s="702"/>
      <c r="J43" s="702"/>
    </row>
    <row r="44" spans="2:13" ht="15.75" x14ac:dyDescent="0.25">
      <c r="B44" s="700"/>
      <c r="C44" s="702" t="s">
        <v>91</v>
      </c>
      <c r="D44" s="702"/>
      <c r="E44" s="702"/>
      <c r="F44" s="702"/>
      <c r="G44" s="702"/>
      <c r="H44" s="702"/>
      <c r="I44" s="702"/>
      <c r="J44" s="702"/>
      <c r="M44" s="210"/>
    </row>
    <row r="45" spans="2:13" ht="15" x14ac:dyDescent="0.2">
      <c r="B45" s="700"/>
      <c r="C45" s="702" t="s">
        <v>97</v>
      </c>
      <c r="D45" s="702"/>
      <c r="E45" s="703" t="s">
        <v>98</v>
      </c>
      <c r="F45" s="702" t="s">
        <v>99</v>
      </c>
      <c r="G45" s="702"/>
      <c r="H45" s="702"/>
      <c r="I45" s="704" t="s">
        <v>176</v>
      </c>
      <c r="J45" s="283">
        <f>COUNTIF(J9:J40,"&gt;100")</f>
        <v>20</v>
      </c>
    </row>
    <row r="46" spans="2:13" ht="15" x14ac:dyDescent="0.2">
      <c r="B46" s="700"/>
      <c r="C46" s="702" t="s">
        <v>100</v>
      </c>
      <c r="D46" s="702"/>
      <c r="E46" s="703" t="s">
        <v>98</v>
      </c>
      <c r="F46" s="702" t="s">
        <v>101</v>
      </c>
      <c r="G46" s="702"/>
      <c r="H46" s="702"/>
      <c r="I46" s="704" t="s">
        <v>176</v>
      </c>
      <c r="J46" s="705">
        <f>COUNTIFS(J9:J40,"&gt;=85",J9:J40,"&lt;=100")</f>
        <v>6</v>
      </c>
    </row>
    <row r="47" spans="2:13" ht="15" x14ac:dyDescent="0.2">
      <c r="B47" s="700"/>
      <c r="C47" s="702" t="s">
        <v>102</v>
      </c>
      <c r="D47" s="702"/>
      <c r="E47" s="703" t="s">
        <v>98</v>
      </c>
      <c r="F47" s="702" t="s">
        <v>103</v>
      </c>
      <c r="G47" s="702"/>
      <c r="H47" s="702"/>
      <c r="I47" s="704" t="s">
        <v>176</v>
      </c>
      <c r="J47" s="284">
        <f>COUNTIFS(J9:J40,"&gt;0",J9:J40,"&lt;=85")</f>
        <v>5</v>
      </c>
    </row>
    <row r="48" spans="2:13" ht="15.75" thickBot="1" x14ac:dyDescent="0.25">
      <c r="B48" s="700"/>
      <c r="C48" s="706">
        <v>0</v>
      </c>
      <c r="D48" s="706"/>
      <c r="E48" s="703" t="s">
        <v>98</v>
      </c>
      <c r="F48" s="702" t="s">
        <v>127</v>
      </c>
      <c r="G48" s="702"/>
      <c r="H48" s="702"/>
      <c r="I48" s="704" t="s">
        <v>176</v>
      </c>
      <c r="J48" s="707">
        <f>COUNTIF(J9:J40,"0")</f>
        <v>1</v>
      </c>
    </row>
    <row r="49" spans="2:10" ht="16.5" thickTop="1" x14ac:dyDescent="0.2">
      <c r="B49" s="700"/>
      <c r="C49" s="702"/>
      <c r="D49" s="702"/>
      <c r="E49" s="702"/>
      <c r="F49" s="703"/>
      <c r="G49" s="702"/>
      <c r="H49" s="702"/>
      <c r="I49" s="621" t="s">
        <v>89</v>
      </c>
      <c r="J49" s="708">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5"/>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54" t="s">
        <v>337</v>
      </c>
      <c r="C1" s="955"/>
      <c r="D1" s="955"/>
      <c r="E1" s="955"/>
      <c r="F1" s="955"/>
      <c r="G1" s="955"/>
      <c r="H1" s="955"/>
      <c r="I1" s="955"/>
      <c r="J1" s="955"/>
      <c r="K1" s="955"/>
      <c r="L1" s="955"/>
      <c r="M1" s="955"/>
      <c r="N1" s="955"/>
      <c r="O1" s="955"/>
      <c r="P1" s="955"/>
      <c r="Q1" s="955"/>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x14ac:dyDescent="0.35">
      <c r="B2" s="956" t="s">
        <v>342</v>
      </c>
      <c r="C2" s="957"/>
      <c r="D2" s="957"/>
      <c r="E2" s="957"/>
      <c r="F2" s="957"/>
      <c r="G2" s="957"/>
      <c r="H2" s="957"/>
      <c r="I2" s="957"/>
      <c r="J2" s="957"/>
      <c r="K2" s="957"/>
      <c r="L2" s="957"/>
      <c r="M2" s="957"/>
      <c r="N2" s="957"/>
      <c r="O2" s="957"/>
      <c r="P2" s="957"/>
      <c r="Q2" s="957"/>
      <c r="R2" s="322"/>
      <c r="S2" s="371">
        <v>1</v>
      </c>
      <c r="T2" s="265" t="str">
        <f>IF('RINCI 1'!J9=0,"Kosong",IF('RINCI 1'!J9&lt;85,"Di Bawah Rencana",IF('RINCI 1'!J9&gt;100,"Di Atas Rencana","Sesuai Rencana")))</f>
        <v>Di Atas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Kedunguling</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Bawah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Di Bawah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Rawapening</v>
      </c>
      <c r="Y5" s="265"/>
      <c r="Z5" s="265"/>
      <c r="AA5" s="372">
        <v>4</v>
      </c>
      <c r="AB5" s="265" t="str">
        <f>IF('RINCI 2'!J12=0,"Kosong",IF('RINCI 2'!J12&lt;85,"Di Bawah Rencana",IF('RINCI 2'!J12&gt;100,"Di Atas Rencana","Sesuai Rencana")))</f>
        <v>Di Atas Rencana</v>
      </c>
      <c r="AC5" s="265" t="s">
        <v>35</v>
      </c>
      <c r="AD5" s="265"/>
      <c r="AE5" s="318" t="s">
        <v>166</v>
      </c>
      <c r="AF5" s="265" t="str">
        <f t="array" ref="AF5">IF(ISERROR(INDEX($AB$1:$AC$33,SMALL(IF($AB$1:$AB$33=$AF$4,ROW($AB$1:$AB$33)),ROW(1:1)),2)),"",INDEX($AB$1:$AC$33,SMALL(IF($AB$1:$AB$33=$AF$4,ROW($AB$1:$AB$33)),ROW(1:1)),2))</f>
        <v>Gembong</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Atas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164</v>
      </c>
      <c r="X7" s="318" t="s">
        <v>169</v>
      </c>
      <c r="Y7" s="265"/>
      <c r="Z7" s="265"/>
      <c r="AA7" s="372">
        <v>6</v>
      </c>
      <c r="AB7" s="265" t="str">
        <f>IF('RINCI 2'!J14=0,"Kosong",IF('RINCI 2'!J14&lt;85,"Di Bawah Rencana",IF('RINCI 2'!J14&gt;100,"Di Atas Rencana","Sesuai Rencana")))</f>
        <v>Sesuai Rencana</v>
      </c>
      <c r="AC7" s="265" t="s">
        <v>37</v>
      </c>
      <c r="AD7" s="265"/>
      <c r="AE7" s="318" t="s">
        <v>164</v>
      </c>
      <c r="AF7" s="318" t="s">
        <v>169</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Lodanwetan</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Malahayu</v>
      </c>
      <c r="Y11" s="265"/>
      <c r="Z11" s="265"/>
      <c r="AA11" s="372">
        <v>10</v>
      </c>
      <c r="AB11" s="265" t="str">
        <f>IF('RINCI 2'!J18=0,"Kosong",IF('RINCI 2'!J18&lt;85,"Di Bawah Rencana",IF('RINCI 2'!J18&gt;100,"Di Atas Rencana","Sesuai Rencana")))</f>
        <v>Di Atas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Atas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Sesuai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Atas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Kosong</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Atas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Atas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Di Bawah Rencana</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Di Atas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Sesuai Rencana</v>
      </c>
      <c r="AC23" s="265" t="s">
        <v>55</v>
      </c>
      <c r="AD23" s="265"/>
      <c r="AE23" s="265"/>
      <c r="AF23" s="265"/>
      <c r="AG23" s="265"/>
      <c r="AH23" s="265"/>
      <c r="AI23" s="319"/>
    </row>
    <row r="24" spans="2:35" x14ac:dyDescent="0.2">
      <c r="B24" s="828">
        <f>B25+B26</f>
        <v>1</v>
      </c>
      <c r="C24" s="829" t="s">
        <v>276</v>
      </c>
      <c r="D24" s="829"/>
      <c r="E24" s="830"/>
      <c r="F24" s="831">
        <f>'RINCI 2'!J47+'RINCI 1'!J24</f>
        <v>6</v>
      </c>
      <c r="G24" s="829" t="s">
        <v>279</v>
      </c>
      <c r="H24" s="829"/>
      <c r="I24" s="830"/>
      <c r="J24" s="831">
        <f>'RINCI 2'!J46+'RINCI 1'!J23</f>
        <v>6</v>
      </c>
      <c r="K24" s="829" t="s">
        <v>280</v>
      </c>
      <c r="L24" s="830"/>
      <c r="M24" s="830"/>
      <c r="N24" s="831">
        <f>'RINCI 1'!J22+'RINCI 2'!J45</f>
        <v>28</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28">
        <f>'RINCI 1'!J25</f>
        <v>0</v>
      </c>
      <c r="C25" s="829" t="s">
        <v>277</v>
      </c>
      <c r="D25" s="829"/>
      <c r="E25" s="830"/>
      <c r="F25" s="831">
        <f>'RINCI 1'!J24</f>
        <v>1</v>
      </c>
      <c r="G25" s="829" t="s">
        <v>277</v>
      </c>
      <c r="H25" s="829"/>
      <c r="I25" s="830"/>
      <c r="J25" s="831">
        <f>'RINCI 1'!J23</f>
        <v>0</v>
      </c>
      <c r="K25" s="829" t="s">
        <v>277</v>
      </c>
      <c r="L25" s="830"/>
      <c r="M25" s="830"/>
      <c r="N25" s="831">
        <f>'RINCI 1'!J22</f>
        <v>8</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28">
        <f>'RINCI 2'!J48</f>
        <v>1</v>
      </c>
      <c r="C26" s="829" t="s">
        <v>278</v>
      </c>
      <c r="D26" s="829"/>
      <c r="E26" s="830"/>
      <c r="F26" s="828">
        <f>'RINCI 2'!J47</f>
        <v>5</v>
      </c>
      <c r="G26" s="829" t="s">
        <v>278</v>
      </c>
      <c r="H26" s="829"/>
      <c r="I26" s="830"/>
      <c r="J26" s="828">
        <f>'RINCI 2'!J46</f>
        <v>6</v>
      </c>
      <c r="K26" s="829" t="s">
        <v>278</v>
      </c>
      <c r="L26" s="830"/>
      <c r="M26" s="830"/>
      <c r="N26" s="831">
        <f>'RINCI 2'!J45</f>
        <v>20</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Sesuai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Sesuai Rencana</v>
      </c>
      <c r="AC28" s="265" t="s">
        <v>60</v>
      </c>
      <c r="AD28" s="265"/>
      <c r="AE28" s="265"/>
      <c r="AF28" s="265"/>
      <c r="AG28" s="265"/>
      <c r="AH28" s="265"/>
      <c r="AI28" s="319"/>
    </row>
    <row r="29" spans="2:35" x14ac:dyDescent="0.2">
      <c r="B29" s="953" t="s">
        <v>171</v>
      </c>
      <c r="C29" s="952"/>
      <c r="D29" s="952"/>
      <c r="E29" s="952"/>
      <c r="F29" s="952" t="s">
        <v>172</v>
      </c>
      <c r="G29" s="952"/>
      <c r="H29" s="952"/>
      <c r="I29" s="952"/>
      <c r="J29" s="952" t="s">
        <v>173</v>
      </c>
      <c r="K29" s="952"/>
      <c r="L29" s="952"/>
      <c r="M29" s="952"/>
      <c r="N29" s="952" t="s">
        <v>192</v>
      </c>
      <c r="O29" s="952"/>
      <c r="P29" s="952"/>
      <c r="Q29" s="952"/>
      <c r="R29" s="322"/>
      <c r="S29" s="265"/>
      <c r="T29" s="265"/>
      <c r="U29" s="265"/>
      <c r="V29" s="265"/>
      <c r="W29" s="265"/>
      <c r="X29" s="265"/>
      <c r="Y29" s="265"/>
      <c r="Z29" s="265"/>
      <c r="AA29" s="372">
        <v>28</v>
      </c>
      <c r="AB29" s="265" t="str">
        <f>IF('RINCI 2'!J36=0,"Kosong",IF('RINCI 2'!J36&lt;85,"Di Bawah Rencana",IF('RINCI 2'!J36&gt;100,"Di Atas Rencana","Sesuai Rencana")))</f>
        <v>Di Atas Rencana</v>
      </c>
      <c r="AC29" s="265" t="s">
        <v>61</v>
      </c>
      <c r="AD29" s="265"/>
      <c r="AE29" s="265"/>
      <c r="AF29" s="265"/>
      <c r="AG29" s="265"/>
      <c r="AH29" s="265"/>
      <c r="AI29" s="319"/>
    </row>
    <row r="30" spans="2:35" x14ac:dyDescent="0.2">
      <c r="B30" s="953" t="s">
        <v>174</v>
      </c>
      <c r="C30" s="952"/>
      <c r="D30" s="952" t="s">
        <v>175</v>
      </c>
      <c r="E30" s="952"/>
      <c r="F30" s="952" t="s">
        <v>174</v>
      </c>
      <c r="G30" s="952"/>
      <c r="H30" s="952" t="s">
        <v>175</v>
      </c>
      <c r="I30" s="952"/>
      <c r="J30" s="952" t="s">
        <v>174</v>
      </c>
      <c r="K30" s="952"/>
      <c r="L30" s="952" t="s">
        <v>175</v>
      </c>
      <c r="M30" s="952"/>
      <c r="N30" s="952" t="s">
        <v>174</v>
      </c>
      <c r="O30" s="952"/>
      <c r="P30" s="952" t="s">
        <v>175</v>
      </c>
      <c r="Q30" s="952"/>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Kedunguling</v>
      </c>
      <c r="E31" s="267"/>
      <c r="F31" s="265" t="str">
        <f t="array" ref="F31">IF(ISERROR(INDEX($T$1:$U$10,SMALL(IF($T$1:$T$10=$X$4,ROW($T$1:$T$10)),ROW(1:1)),2)),"",INDEX($T$1:$U$10,SMALL(IF($T$1:$T$10=$X$4,ROW($T$1:$T$10)),ROW(1:1)),2))</f>
        <v>Rawapening</v>
      </c>
      <c r="G31" s="265"/>
      <c r="H31" s="265" t="str">
        <f t="array" ref="H31">IF(ISERROR(INDEX($AB$1:$AC$33,SMALL(IF($AB$1:$AB$33=$AF$4,ROW($AB$1:$AB$33)),ROW(1:1)),2)),"",INDEX($AB$1:$AC$33,SMALL(IF($AB$1:$AB$33=$AF$4,ROW($AB$1:$AB$33)),ROW(1:1)),2))</f>
        <v>Gembong</v>
      </c>
      <c r="I31" s="265"/>
      <c r="J31" s="265" t="str">
        <f t="array" ref="J31">IF(ISERROR(INDEX($T$1:$U$10,SMALL(IF($T$1:$T$10=$X$7,ROW($T$1:$T$10)),ROW(1:1)),2)),"",INDEX($T$1:$U$10,SMALL(IF($T$1:$T$10=$X$7,ROW($T$1:$T$10)),ROW(1:1)),2))</f>
        <v/>
      </c>
      <c r="K31" s="265"/>
      <c r="L31" s="265" t="str">
        <f t="array" ref="L31">IF(ISERROR(INDEX($AB$1:$AC$33,SMALL(IF($AB$1:$AB$33=$AF$7,ROW($AB$1:$AB$33)),ROW(1:1)),2)),"",INDEX($AB$1:$AC$33,SMALL(IF($AB$1:$AB$33=$AF$7,ROW($AB$1:$AB$33)),ROW(1:1)),2))</f>
        <v>Lodanwetan</v>
      </c>
      <c r="M31" s="265"/>
      <c r="N31" s="318" t="str">
        <f t="array" ref="N31">IF(ISERROR(INDEX($T$1:$U$10,SMALL(IF($T$1:$T$10=$X$10,ROW($T$1:$T$10)),ROW(1:1)),2)),"",INDEX($T$1:$U$10,SMALL(IF($T$1:$T$10=$X$10,ROW($T$1:$T$10)),ROW(1:1)),2))</f>
        <v>Malahayu</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Greneng</v>
      </c>
      <c r="I32" s="265"/>
      <c r="J32" s="265" t="str">
        <f t="array" ref="J32">IF(ISERROR(INDEX($T$1:$U$10,SMALL(IF($T$1:$T$10=$X$7,ROW($T$1:$T$10)),ROW(2:2)),2)),"",INDEX($T$1:$U$10,SMALL(IF($T$1:$T$10=$X$7,ROW($T$1:$T$10)),ROW(2:2)),2))</f>
        <v/>
      </c>
      <c r="K32" s="265"/>
      <c r="L32" s="265" t="str">
        <f t="array" ref="L32">IF(ISERROR(INDEX($AB$1:$AC$33,SMALL(IF($AB$1:$AB$33=$AF$7,ROW($AB$1:$AB$33)),ROW(2:2)),2)),"",INDEX($AB$1:$AC$33,SMALL(IF($AB$1:$AB$33=$AF$7,ROW($AB$1:$AB$33)),ROW(2:2)),2))</f>
        <v>Plumbon</v>
      </c>
      <c r="M32" s="265"/>
      <c r="N32" s="318" t="str">
        <f t="array" ref="N32">IF(ISERROR(INDEX($T$1:$U$10,SMALL(IF($T$1:$T$10=$X$10,ROW($T$1:$T$10)),ROW(2:2)),2)),"",INDEX($T$1:$U$10,SMALL(IF($T$1:$T$10=$X$10,ROW($T$1:$T$10)),ROW(2:2)),2))</f>
        <v>Cacaban</v>
      </c>
      <c r="O32" s="265"/>
      <c r="P32" s="265" t="str">
        <f t="array" ref="P32">IF(ISERROR(INDEX($AB$1:$AC$33,SMALL(IF($AB$1:$AB$33=$AF$10,ROW($AB$1:$AB$33)),ROW(2:2)),2)),"",INDEX($AB$1:$AC$33,SMALL(IF($AB$1:$AB$33=$AF$10,ROW($AB$1:$AB$33)),ROW(2:2)),2))</f>
        <v>Gunungrowo</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Simo</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Kembangan</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Tempuran</v>
      </c>
      <c r="Q33" s="265"/>
      <c r="R33" s="322"/>
      <c r="S33" s="265"/>
      <c r="T33" s="265"/>
      <c r="U33" s="265"/>
      <c r="V33" s="265"/>
      <c r="W33" s="265"/>
      <c r="X33" s="265"/>
      <c r="Y33" s="265"/>
      <c r="Z33" s="265"/>
      <c r="AA33" s="372">
        <v>32</v>
      </c>
      <c r="AB33" s="265" t="str">
        <f>IF('RINCI 2'!J40=0,"Kosong",IF('RINCI 2'!J40&lt;85,"Di Bawah Rencana",IF('RINCI 2'!J40&gt;100,"Di Atas Rencana","Sesuai Rencana")))</f>
        <v>Sesuai Rencana</v>
      </c>
      <c r="AC33" s="265" t="s">
        <v>214</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Lalung</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Blimbing</v>
      </c>
      <c r="M34" s="265"/>
      <c r="N34" s="318" t="str">
        <f t="array" ref="N34">IF(ISERROR(INDEX($T$1:$U$10,SMALL(IF($T$1:$T$10=$X$10,ROW($T$1:$T$10)),ROW(4:4)),2)),"",INDEX($T$1:$U$10,SMALL(IF($T$1:$T$10=$X$10,ROW($T$1:$T$10)),ROW(4:4)),2))</f>
        <v>Wonogiri</v>
      </c>
      <c r="O34" s="265"/>
      <c r="P34" s="265" t="str">
        <f t="array" ref="P34">IF(ISERROR(INDEX($AB$1:$AC$33,SMALL(IF($AB$1:$AB$33=$AF$10,ROW($AB$1:$AB$33)),ROW(4:4)),2)),"",INDEX($AB$1:$AC$33,SMALL(IF($AB$1:$AB$33=$AF$10,ROW($AB$1:$AB$33)),ROW(4:4)),2))</f>
        <v>Banyukuwung</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Jombor</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Cengklik</v>
      </c>
      <c r="M35" s="265"/>
      <c r="N35" s="318" t="str">
        <f t="array" ref="N35">IF(ISERROR(INDEX($T$1:$U$10,SMALL(IF($T$1:$T$10=$X$10,ROW($T$1:$T$10)),ROW(5:5)),2)),"",INDEX($T$1:$U$10,SMALL(IF($T$1:$T$10=$X$10,ROW($T$1:$T$10)),ROW(5:5)),2))</f>
        <v>Sempor</v>
      </c>
      <c r="O35" s="265"/>
      <c r="P35" s="265" t="str">
        <f t="array" ref="P35">IF(ISERROR(INDEX($AB$1:$AC$33,SMALL(IF($AB$1:$AB$33=$AF$10,ROW($AB$1:$AB$33)),ROW(5:5)),2)),"",INDEX($AB$1:$AC$33,SMALL(IF($AB$1:$AB$33=$AF$10,ROW($AB$1:$AB$33)),ROW(5:5)),2))</f>
        <v>Nglangon</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Panohan</v>
      </c>
      <c r="M36" s="265"/>
      <c r="N36" s="318" t="str">
        <f t="array" ref="N36">IF(ISERROR(INDEX($T$1:$U$10,SMALL(IF($T$1:$T$10=$X$10,ROW($T$1:$T$10)),ROW(6:6)),2)),"",INDEX($T$1:$U$10,SMALL(IF($T$1:$T$10=$X$10,ROW($T$1:$T$10)),ROW(6:6)),2))</f>
        <v>Wadaslintang</v>
      </c>
      <c r="O36" s="265"/>
      <c r="P36" s="265" t="str">
        <f t="array" ref="P36">IF(ISERROR(INDEX($AB$1:$AC$33,SMALL(IF($AB$1:$AB$33=$AF$10,ROW($AB$1:$AB$33)),ROW(6:6)),2)),"",INDEX($AB$1:$AC$33,SMALL(IF($AB$1:$AB$33=$AF$10,ROW($AB$1:$AB$33)),ROW(6:6)),2))</f>
        <v>Butak</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
      </c>
      <c r="M37" s="265"/>
      <c r="N37" s="318" t="str">
        <f t="array" ref="N37">IF(ISERROR(INDEX($T$1:$U$10,SMALL(IF($T$1:$T$10=$X$10,ROW($T$1:$T$10)),ROW(7:7)),2)),"",INDEX($T$1:$U$10,SMALL(IF($T$1:$T$10=$X$10,ROW($T$1:$T$10)),ROW(7:7)),2))</f>
        <v>Sudirman</v>
      </c>
      <c r="O37" s="265"/>
      <c r="P37" s="265" t="str">
        <f t="array" ref="P37">IF(ISERROR(INDEX($AB$1:$AC$33,SMALL(IF($AB$1:$AB$33=$AF$10,ROW($AB$1:$AB$33)),ROW(7:7)),2)),"",INDEX($AB$1:$AC$33,SMALL(IF($AB$1:$AB$33=$AF$10,ROW($AB$1:$AB$33)),ROW(7:7)),2))</f>
        <v>Sanggeh</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Jatibarang</v>
      </c>
      <c r="O38" s="265"/>
      <c r="P38" s="265" t="str">
        <f t="array" ref="P38">IF(ISERROR(INDEX($AB$1:$AC$33,SMALL(IF($AB$1:$AB$33=$AF$10,ROW($AB$1:$AB$33)),ROW(8:8)),2)),"",INDEX($AB$1:$AC$33,SMALL(IF($AB$1:$AB$33=$AF$10,ROW($AB$1:$AB$33)),ROW(8:8)),2))</f>
        <v>Krisak</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Songputri</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Parangjoho</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Nawangan</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Ngancar</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Delingan</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Gebyar</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Botok</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Ketro</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Brambang</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Klego</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Mulur</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Grawan</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4" zoomScale="90" zoomScaleNormal="90" workbookViewId="0">
      <selection activeCell="M39" sqref="M39"/>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7"/>
      <c r="C12" s="618"/>
      <c r="D12" s="618"/>
      <c r="E12" s="618"/>
      <c r="F12" s="618"/>
      <c r="G12" s="618"/>
      <c r="H12" s="618"/>
      <c r="I12" s="618"/>
      <c r="J12" s="619"/>
    </row>
    <row r="13" spans="2:10" ht="14.25" customHeight="1" x14ac:dyDescent="0.4">
      <c r="B13" s="617"/>
      <c r="C13" s="618"/>
      <c r="D13" s="618"/>
      <c r="E13" s="618"/>
      <c r="F13" s="618"/>
      <c r="G13" s="618"/>
      <c r="H13" s="618"/>
      <c r="I13" s="618"/>
      <c r="J13" s="619"/>
    </row>
    <row r="14" spans="2:10" ht="15.75" customHeight="1" x14ac:dyDescent="0.4">
      <c r="B14" s="617"/>
      <c r="C14" s="618"/>
      <c r="D14" s="618"/>
      <c r="E14" s="618"/>
      <c r="F14" s="618"/>
      <c r="G14" s="618"/>
      <c r="H14" s="618"/>
      <c r="I14" s="618"/>
      <c r="J14" s="619"/>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61"/>
      <c r="C37" s="962"/>
      <c r="D37" s="962"/>
      <c r="E37" s="962"/>
      <c r="F37" s="962"/>
      <c r="G37" s="962"/>
      <c r="H37" s="962"/>
      <c r="I37" s="962"/>
      <c r="J37" s="963"/>
    </row>
    <row r="38" spans="2:10" x14ac:dyDescent="0.2">
      <c r="B38" s="271"/>
      <c r="C38" s="272"/>
      <c r="D38" s="272"/>
      <c r="E38" s="272"/>
      <c r="F38" s="272"/>
      <c r="G38" s="274"/>
      <c r="H38" s="274"/>
      <c r="I38" s="274"/>
      <c r="J38" s="273"/>
    </row>
    <row r="39" spans="2:10" ht="20.25" x14ac:dyDescent="0.3">
      <c r="B39" s="961" t="s">
        <v>339</v>
      </c>
      <c r="C39" s="962"/>
      <c r="D39" s="962"/>
      <c r="E39" s="962"/>
      <c r="F39" s="962"/>
      <c r="G39" s="962"/>
      <c r="H39" s="962"/>
      <c r="I39" s="962"/>
      <c r="J39" s="963"/>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58" t="s">
        <v>296</v>
      </c>
      <c r="C43" s="959"/>
      <c r="D43" s="959"/>
      <c r="E43" s="959"/>
      <c r="F43" s="959"/>
      <c r="G43" s="959"/>
      <c r="H43" s="959"/>
      <c r="I43" s="959"/>
      <c r="J43" s="960"/>
    </row>
    <row r="44" spans="2:10" ht="26.25" x14ac:dyDescent="0.4">
      <c r="B44" s="958" t="s">
        <v>297</v>
      </c>
      <c r="C44" s="959"/>
      <c r="D44" s="959"/>
      <c r="E44" s="959"/>
      <c r="F44" s="959"/>
      <c r="G44" s="959"/>
      <c r="H44" s="959"/>
      <c r="I44" s="959"/>
      <c r="J44" s="960"/>
    </row>
    <row r="45" spans="2:10" ht="26.25" x14ac:dyDescent="0.4">
      <c r="B45" s="958" t="s">
        <v>178</v>
      </c>
      <c r="C45" s="959"/>
      <c r="D45" s="959"/>
      <c r="E45" s="959"/>
      <c r="F45" s="959"/>
      <c r="G45" s="959"/>
      <c r="H45" s="959"/>
      <c r="I45" s="959"/>
      <c r="J45" s="960"/>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219</v>
      </c>
      <c r="C1" s="387"/>
      <c r="D1" s="398"/>
      <c r="E1" s="398"/>
    </row>
    <row r="2" spans="2:5" x14ac:dyDescent="0.2">
      <c r="B2" s="386" t="s">
        <v>220</v>
      </c>
      <c r="C2" s="387"/>
      <c r="D2" s="398"/>
      <c r="E2" s="398"/>
    </row>
    <row r="3" spans="2:5" x14ac:dyDescent="0.2">
      <c r="B3" s="388"/>
      <c r="C3" s="388"/>
      <c r="D3" s="399"/>
      <c r="E3" s="399"/>
    </row>
    <row r="4" spans="2:5" ht="38.25" x14ac:dyDescent="0.2">
      <c r="B4" s="389" t="s">
        <v>221</v>
      </c>
      <c r="C4" s="388"/>
      <c r="D4" s="399"/>
      <c r="E4" s="399"/>
    </row>
    <row r="5" spans="2:5" x14ac:dyDescent="0.2">
      <c r="B5" s="388"/>
      <c r="C5" s="388"/>
      <c r="D5" s="399"/>
      <c r="E5" s="399"/>
    </row>
    <row r="6" spans="2:5" ht="25.5" x14ac:dyDescent="0.2">
      <c r="B6" s="386" t="s">
        <v>222</v>
      </c>
      <c r="C6" s="387"/>
      <c r="D6" s="398"/>
      <c r="E6" s="400" t="s">
        <v>223</v>
      </c>
    </row>
    <row r="7" spans="2:5" ht="13.5" thickBot="1" x14ac:dyDescent="0.25">
      <c r="B7" s="388"/>
      <c r="C7" s="388"/>
      <c r="D7" s="399"/>
      <c r="E7" s="399"/>
    </row>
    <row r="8" spans="2:5" ht="38.25" x14ac:dyDescent="0.2">
      <c r="B8" s="390" t="s">
        <v>224</v>
      </c>
      <c r="C8" s="391"/>
      <c r="D8" s="401"/>
      <c r="E8" s="402">
        <v>52</v>
      </c>
    </row>
    <row r="9" spans="2:5" x14ac:dyDescent="0.2">
      <c r="B9" s="392"/>
      <c r="C9" s="388"/>
      <c r="D9" s="399"/>
      <c r="E9" s="403" t="s">
        <v>225</v>
      </c>
    </row>
    <row r="10" spans="2:5" x14ac:dyDescent="0.2">
      <c r="B10" s="392"/>
      <c r="C10" s="388"/>
      <c r="D10" s="399"/>
      <c r="E10" s="403" t="s">
        <v>226</v>
      </c>
    </row>
    <row r="11" spans="2:5" x14ac:dyDescent="0.2">
      <c r="B11" s="392"/>
      <c r="C11" s="388"/>
      <c r="D11" s="399"/>
      <c r="E11" s="403" t="s">
        <v>227</v>
      </c>
    </row>
    <row r="12" spans="2:5" x14ac:dyDescent="0.2">
      <c r="B12" s="392"/>
      <c r="C12" s="388"/>
      <c r="D12" s="399"/>
      <c r="E12" s="403" t="s">
        <v>228</v>
      </c>
    </row>
    <row r="13" spans="2:5" x14ac:dyDescent="0.2">
      <c r="B13" s="392"/>
      <c r="C13" s="388"/>
      <c r="D13" s="399"/>
      <c r="E13" s="403" t="s">
        <v>229</v>
      </c>
    </row>
    <row r="14" spans="2:5" x14ac:dyDescent="0.2">
      <c r="B14" s="392"/>
      <c r="C14" s="388"/>
      <c r="D14" s="399"/>
      <c r="E14" s="403" t="s">
        <v>230</v>
      </c>
    </row>
    <row r="15" spans="2:5" x14ac:dyDescent="0.2">
      <c r="B15" s="392"/>
      <c r="C15" s="388"/>
      <c r="D15" s="399"/>
      <c r="E15" s="403" t="s">
        <v>231</v>
      </c>
    </row>
    <row r="16" spans="2:5" x14ac:dyDescent="0.2">
      <c r="B16" s="392"/>
      <c r="C16" s="388"/>
      <c r="D16" s="399"/>
      <c r="E16" s="403" t="s">
        <v>232</v>
      </c>
    </row>
    <row r="17" spans="2:5" x14ac:dyDescent="0.2">
      <c r="B17" s="392"/>
      <c r="C17" s="388"/>
      <c r="D17" s="399"/>
      <c r="E17" s="403" t="s">
        <v>233</v>
      </c>
    </row>
    <row r="18" spans="2:5" x14ac:dyDescent="0.2">
      <c r="B18" s="392"/>
      <c r="C18" s="388"/>
      <c r="D18" s="399"/>
      <c r="E18" s="403" t="s">
        <v>234</v>
      </c>
    </row>
    <row r="19" spans="2:5" ht="13.5" thickBot="1" x14ac:dyDescent="0.25">
      <c r="B19" s="393"/>
      <c r="C19" s="394"/>
      <c r="D19" s="404"/>
      <c r="E19" s="405" t="s">
        <v>235</v>
      </c>
    </row>
    <row r="20" spans="2:5" ht="13.5" thickBot="1" x14ac:dyDescent="0.25">
      <c r="B20" s="388"/>
      <c r="C20" s="388"/>
      <c r="D20" s="399"/>
      <c r="E20" s="399"/>
    </row>
    <row r="21" spans="2:5" ht="38.25" x14ac:dyDescent="0.2">
      <c r="B21" s="395" t="s">
        <v>236</v>
      </c>
      <c r="C21" s="391"/>
      <c r="D21" s="401"/>
      <c r="E21" s="402">
        <v>2</v>
      </c>
    </row>
    <row r="22" spans="2:5" x14ac:dyDescent="0.2">
      <c r="B22" s="392"/>
      <c r="C22" s="388"/>
      <c r="D22" s="399"/>
      <c r="E22" s="406" t="s">
        <v>232</v>
      </c>
    </row>
    <row r="23" spans="2:5" ht="13.5" thickBot="1" x14ac:dyDescent="0.25">
      <c r="B23" s="393"/>
      <c r="C23" s="394"/>
      <c r="D23" s="404"/>
      <c r="E23" s="407" t="s">
        <v>234</v>
      </c>
    </row>
    <row r="24" spans="2:5" ht="13.5" thickBot="1" x14ac:dyDescent="0.25">
      <c r="B24" s="388"/>
      <c r="C24" s="388"/>
      <c r="D24" s="399"/>
      <c r="E24" s="399"/>
    </row>
    <row r="25" spans="2:5" ht="38.25" x14ac:dyDescent="0.2">
      <c r="B25" s="395" t="s">
        <v>237</v>
      </c>
      <c r="C25" s="391"/>
      <c r="D25" s="401"/>
      <c r="E25" s="402">
        <v>8</v>
      </c>
    </row>
    <row r="26" spans="2:5" x14ac:dyDescent="0.2">
      <c r="B26" s="392"/>
      <c r="C26" s="388"/>
      <c r="D26" s="399"/>
      <c r="E26" s="406" t="s">
        <v>232</v>
      </c>
    </row>
    <row r="27" spans="2:5" ht="13.5" thickBot="1" x14ac:dyDescent="0.25">
      <c r="B27" s="393"/>
      <c r="C27" s="394"/>
      <c r="D27" s="404"/>
      <c r="E27" s="407" t="s">
        <v>234</v>
      </c>
    </row>
    <row r="28" spans="2:5" ht="13.5" thickBot="1" x14ac:dyDescent="0.25">
      <c r="B28" s="388"/>
      <c r="C28" s="388"/>
      <c r="D28" s="399"/>
      <c r="E28" s="399"/>
    </row>
    <row r="29" spans="2:5" ht="51" x14ac:dyDescent="0.2">
      <c r="B29" s="395" t="s">
        <v>238</v>
      </c>
      <c r="C29" s="391"/>
      <c r="D29" s="401"/>
      <c r="E29" s="402">
        <v>10</v>
      </c>
    </row>
    <row r="30" spans="2:5" ht="25.5" x14ac:dyDescent="0.2">
      <c r="B30" s="392"/>
      <c r="C30" s="388"/>
      <c r="D30" s="399"/>
      <c r="E30" s="406" t="s">
        <v>239</v>
      </c>
    </row>
    <row r="31" spans="2:5" ht="25.5" x14ac:dyDescent="0.2">
      <c r="B31" s="392"/>
      <c r="C31" s="388"/>
      <c r="D31" s="399"/>
      <c r="E31" s="408" t="s">
        <v>240</v>
      </c>
    </row>
    <row r="32" spans="2:5" ht="25.5" x14ac:dyDescent="0.2">
      <c r="B32" s="392"/>
      <c r="C32" s="388"/>
      <c r="D32" s="399"/>
      <c r="E32" s="408" t="s">
        <v>241</v>
      </c>
    </row>
    <row r="33" spans="2:5" ht="25.5" x14ac:dyDescent="0.2">
      <c r="B33" s="392"/>
      <c r="C33" s="388"/>
      <c r="D33" s="399"/>
      <c r="E33" s="408" t="s">
        <v>242</v>
      </c>
    </row>
    <row r="34" spans="2:5" x14ac:dyDescent="0.2">
      <c r="B34" s="392"/>
      <c r="C34" s="388"/>
      <c r="D34" s="399"/>
      <c r="E34" s="408" t="s">
        <v>243</v>
      </c>
    </row>
    <row r="35" spans="2:5" ht="25.5" x14ac:dyDescent="0.2">
      <c r="B35" s="392"/>
      <c r="C35" s="388"/>
      <c r="D35" s="399"/>
      <c r="E35" s="408" t="s">
        <v>244</v>
      </c>
    </row>
    <row r="36" spans="2:5" ht="38.25" x14ac:dyDescent="0.2">
      <c r="B36" s="392"/>
      <c r="C36" s="388"/>
      <c r="D36" s="399"/>
      <c r="E36" s="408" t="s">
        <v>245</v>
      </c>
    </row>
    <row r="37" spans="2:5" ht="25.5" x14ac:dyDescent="0.2">
      <c r="B37" s="392"/>
      <c r="C37" s="388"/>
      <c r="D37" s="399"/>
      <c r="E37" s="408" t="s">
        <v>246</v>
      </c>
    </row>
    <row r="38" spans="2:5" ht="25.5" x14ac:dyDescent="0.2">
      <c r="B38" s="392"/>
      <c r="C38" s="388"/>
      <c r="D38" s="399"/>
      <c r="E38" s="408" t="s">
        <v>247</v>
      </c>
    </row>
    <row r="39" spans="2:5" ht="26.25" thickBot="1" x14ac:dyDescent="0.25">
      <c r="B39" s="393"/>
      <c r="C39" s="394"/>
      <c r="D39" s="404"/>
      <c r="E39" s="407" t="s">
        <v>248</v>
      </c>
    </row>
    <row r="40" spans="2:5" x14ac:dyDescent="0.2">
      <c r="B40" s="388"/>
      <c r="C40" s="388"/>
      <c r="D40" s="399"/>
      <c r="E40" s="399"/>
    </row>
    <row r="41" spans="2:5" x14ac:dyDescent="0.2">
      <c r="B41" s="388"/>
      <c r="C41" s="388"/>
      <c r="D41" s="399"/>
      <c r="E41" s="399"/>
    </row>
    <row r="42" spans="2:5" x14ac:dyDescent="0.2">
      <c r="B42" s="387" t="s">
        <v>249</v>
      </c>
      <c r="C42" s="387"/>
      <c r="D42" s="398"/>
      <c r="E42" s="398"/>
    </row>
    <row r="43" spans="2:5" ht="13.5" thickBot="1" x14ac:dyDescent="0.25">
      <c r="B43" s="388"/>
      <c r="C43" s="388"/>
      <c r="D43" s="399"/>
      <c r="E43" s="399"/>
    </row>
    <row r="44" spans="2:5" ht="51" x14ac:dyDescent="0.2">
      <c r="B44" s="395" t="s">
        <v>250</v>
      </c>
      <c r="C44" s="391"/>
      <c r="D44" s="401"/>
      <c r="E44" s="402">
        <v>1</v>
      </c>
    </row>
    <row r="45" spans="2:5" ht="13.5" thickBot="1" x14ac:dyDescent="0.25">
      <c r="B45" s="393"/>
      <c r="C45" s="394"/>
      <c r="D45" s="404"/>
      <c r="E45" s="409" t="s">
        <v>251</v>
      </c>
    </row>
    <row r="46" spans="2:5" ht="13.5" thickBot="1" x14ac:dyDescent="0.25">
      <c r="B46" s="388"/>
      <c r="C46" s="388"/>
      <c r="D46" s="399"/>
      <c r="E46" s="399"/>
    </row>
    <row r="47" spans="2:5" ht="39" thickBot="1" x14ac:dyDescent="0.25">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L16" sqref="L16"/>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71" t="s">
        <v>286</v>
      </c>
      <c r="C2" s="871"/>
      <c r="D2" s="871"/>
      <c r="E2" s="871"/>
      <c r="F2" s="871"/>
      <c r="G2" s="871"/>
      <c r="H2" s="871"/>
      <c r="I2" s="871"/>
      <c r="J2" s="871"/>
      <c r="K2" s="871"/>
    </row>
    <row r="3" spans="2:12" ht="13.5" thickBot="1" x14ac:dyDescent="0.25"/>
    <row r="4" spans="2:12" ht="15.75" x14ac:dyDescent="0.25">
      <c r="B4" s="153" t="s">
        <v>1</v>
      </c>
      <c r="C4" s="154" t="s">
        <v>128</v>
      </c>
      <c r="D4" s="154" t="s">
        <v>130</v>
      </c>
      <c r="E4" s="154" t="s">
        <v>150</v>
      </c>
      <c r="F4" s="155" t="s">
        <v>154</v>
      </c>
      <c r="G4" s="155" t="s">
        <v>210</v>
      </c>
      <c r="H4" s="155" t="s">
        <v>267</v>
      </c>
      <c r="I4" s="155" t="s">
        <v>268</v>
      </c>
      <c r="J4" s="155" t="s">
        <v>269</v>
      </c>
      <c r="K4" s="503" t="s">
        <v>284</v>
      </c>
      <c r="L4" s="503" t="s">
        <v>298</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64" t="s">
        <v>333</v>
      </c>
      <c r="C1" s="964"/>
      <c r="D1" s="964"/>
      <c r="E1" s="964"/>
      <c r="F1" s="964"/>
      <c r="G1" s="964"/>
      <c r="H1" s="964"/>
      <c r="I1" s="964"/>
      <c r="J1" s="964"/>
      <c r="K1" s="964"/>
      <c r="L1" s="964"/>
      <c r="M1" s="964"/>
      <c r="N1" s="964"/>
      <c r="O1" s="964"/>
    </row>
    <row r="3" spans="2:15" ht="38.25" customHeight="1" x14ac:dyDescent="0.2">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x14ac:dyDescent="0.2">
      <c r="B4" s="458">
        <v>1</v>
      </c>
      <c r="C4" s="462" t="s">
        <v>300</v>
      </c>
      <c r="D4" s="458"/>
      <c r="E4" s="458"/>
      <c r="F4" s="458"/>
      <c r="G4" s="458"/>
      <c r="H4" s="458"/>
      <c r="I4" s="458"/>
      <c r="J4" s="459"/>
      <c r="K4" s="459"/>
      <c r="L4" s="459"/>
      <c r="M4" s="459"/>
      <c r="N4" s="459"/>
      <c r="O4" s="459"/>
    </row>
    <row r="5" spans="2:15" ht="26.25" customHeight="1" x14ac:dyDescent="0.2">
      <c r="B5" s="458">
        <f>B4+1</f>
        <v>2</v>
      </c>
      <c r="C5" s="462" t="s">
        <v>301</v>
      </c>
      <c r="D5" s="458"/>
      <c r="E5" s="458"/>
      <c r="F5" s="458"/>
      <c r="G5" s="458"/>
      <c r="H5" s="458"/>
      <c r="I5" s="458"/>
      <c r="J5" s="459"/>
      <c r="K5" s="459"/>
      <c r="L5" s="459"/>
      <c r="M5" s="459"/>
      <c r="N5" s="459"/>
      <c r="O5" s="459"/>
    </row>
    <row r="6" spans="2:15" ht="24" customHeight="1" x14ac:dyDescent="0.2">
      <c r="B6" s="458">
        <f t="shared" ref="B6:B35" si="0">B5+1</f>
        <v>3</v>
      </c>
      <c r="C6" s="462" t="s">
        <v>302</v>
      </c>
      <c r="D6" s="458"/>
      <c r="E6" s="458"/>
      <c r="F6" s="458"/>
      <c r="G6" s="458"/>
      <c r="H6" s="458"/>
      <c r="I6" s="458"/>
      <c r="J6" s="459"/>
      <c r="K6" s="459"/>
      <c r="L6" s="459"/>
      <c r="M6" s="459"/>
      <c r="N6" s="459"/>
      <c r="O6" s="459"/>
    </row>
    <row r="7" spans="2:15" ht="24" customHeight="1" x14ac:dyDescent="0.2">
      <c r="B7" s="458">
        <f t="shared" si="0"/>
        <v>4</v>
      </c>
      <c r="C7" s="462" t="s">
        <v>303</v>
      </c>
      <c r="D7" s="458"/>
      <c r="E7" s="458"/>
      <c r="F7" s="458"/>
      <c r="G7" s="458"/>
      <c r="H7" s="458"/>
      <c r="I7" s="458"/>
      <c r="J7" s="459"/>
      <c r="K7" s="459"/>
      <c r="L7" s="459"/>
      <c r="M7" s="459"/>
      <c r="N7" s="459"/>
      <c r="O7" s="459"/>
    </row>
    <row r="8" spans="2:15" ht="27" customHeight="1" x14ac:dyDescent="0.2">
      <c r="B8" s="458">
        <f t="shared" si="0"/>
        <v>5</v>
      </c>
      <c r="C8" s="462" t="s">
        <v>304</v>
      </c>
      <c r="D8" s="458"/>
      <c r="E8" s="458"/>
      <c r="F8" s="458"/>
      <c r="G8" s="458"/>
      <c r="H8" s="458"/>
      <c r="I8" s="458"/>
      <c r="J8" s="459"/>
      <c r="K8" s="459"/>
      <c r="L8" s="459"/>
      <c r="M8" s="459"/>
      <c r="N8" s="459"/>
      <c r="O8" s="459"/>
    </row>
    <row r="9" spans="2:15" ht="24" customHeight="1" x14ac:dyDescent="0.2">
      <c r="B9" s="458">
        <f t="shared" si="0"/>
        <v>6</v>
      </c>
      <c r="C9" s="462" t="s">
        <v>305</v>
      </c>
      <c r="D9" s="458"/>
      <c r="E9" s="458"/>
      <c r="F9" s="458"/>
      <c r="G9" s="458"/>
      <c r="H9" s="458"/>
      <c r="I9" s="458"/>
      <c r="J9" s="459"/>
      <c r="K9" s="459"/>
      <c r="L9" s="459"/>
      <c r="M9" s="459"/>
      <c r="N9" s="459"/>
      <c r="O9" s="459"/>
    </row>
    <row r="10" spans="2:15" ht="23.25" customHeight="1" x14ac:dyDescent="0.2">
      <c r="B10" s="458">
        <f t="shared" si="0"/>
        <v>7</v>
      </c>
      <c r="C10" s="462" t="s">
        <v>306</v>
      </c>
      <c r="D10" s="459"/>
      <c r="E10" s="459"/>
      <c r="F10" s="459"/>
      <c r="G10" s="459"/>
      <c r="H10" s="459"/>
      <c r="I10" s="459"/>
      <c r="J10" s="459"/>
      <c r="K10" s="459"/>
      <c r="L10" s="459"/>
      <c r="M10" s="459"/>
      <c r="N10" s="459"/>
      <c r="O10" s="459"/>
    </row>
    <row r="11" spans="2:15" ht="26.25" customHeight="1" x14ac:dyDescent="0.2">
      <c r="B11" s="458">
        <f t="shared" si="0"/>
        <v>8</v>
      </c>
      <c r="C11" s="462" t="s">
        <v>307</v>
      </c>
      <c r="D11" s="459"/>
      <c r="E11" s="459"/>
      <c r="F11" s="459"/>
      <c r="G11" s="459"/>
      <c r="H11" s="459"/>
      <c r="I11" s="459"/>
      <c r="J11" s="459"/>
      <c r="K11" s="459"/>
      <c r="L11" s="459"/>
      <c r="M11" s="459"/>
      <c r="N11" s="459"/>
      <c r="O11" s="459"/>
    </row>
    <row r="12" spans="2:15" ht="24.75" customHeight="1" x14ac:dyDescent="0.2">
      <c r="B12" s="458">
        <f t="shared" si="0"/>
        <v>9</v>
      </c>
      <c r="C12" s="462" t="s">
        <v>308</v>
      </c>
      <c r="D12" s="459"/>
      <c r="E12" s="459"/>
      <c r="F12" s="459"/>
      <c r="G12" s="459"/>
      <c r="H12" s="459"/>
      <c r="I12" s="459"/>
      <c r="J12" s="459"/>
      <c r="K12" s="459"/>
      <c r="L12" s="459"/>
      <c r="M12" s="459"/>
      <c r="N12" s="459"/>
      <c r="O12" s="459"/>
    </row>
    <row r="13" spans="2:15" ht="24" customHeight="1" x14ac:dyDescent="0.2">
      <c r="B13" s="458">
        <f t="shared" si="0"/>
        <v>10</v>
      </c>
      <c r="C13" s="462" t="s">
        <v>309</v>
      </c>
      <c r="D13" s="459"/>
      <c r="E13" s="459"/>
      <c r="F13" s="459"/>
      <c r="G13" s="459"/>
      <c r="H13" s="459"/>
      <c r="I13" s="459"/>
      <c r="J13" s="459"/>
      <c r="K13" s="459"/>
      <c r="L13" s="459"/>
      <c r="M13" s="459"/>
      <c r="N13" s="459"/>
      <c r="O13" s="459"/>
    </row>
    <row r="14" spans="2:15" ht="25.5" customHeight="1" x14ac:dyDescent="0.2">
      <c r="B14" s="458">
        <f t="shared" si="0"/>
        <v>11</v>
      </c>
      <c r="C14" s="462" t="s">
        <v>310</v>
      </c>
      <c r="D14" s="459"/>
      <c r="E14" s="459"/>
      <c r="F14" s="459"/>
      <c r="G14" s="459"/>
      <c r="H14" s="459"/>
      <c r="I14" s="459"/>
      <c r="J14" s="459"/>
      <c r="K14" s="459"/>
      <c r="L14" s="459"/>
      <c r="M14" s="459"/>
      <c r="N14" s="459"/>
      <c r="O14" s="459"/>
    </row>
    <row r="15" spans="2:15" ht="25.5" customHeight="1" x14ac:dyDescent="0.2">
      <c r="B15" s="458">
        <f t="shared" si="0"/>
        <v>12</v>
      </c>
      <c r="C15" s="769" t="s">
        <v>311</v>
      </c>
      <c r="D15" s="459"/>
      <c r="E15" s="459"/>
      <c r="F15" s="459"/>
      <c r="G15" s="459"/>
      <c r="H15" s="459"/>
      <c r="I15" s="459"/>
      <c r="J15" s="459"/>
      <c r="K15" s="459"/>
      <c r="L15" s="459"/>
      <c r="M15" s="459"/>
      <c r="N15" s="459"/>
      <c r="O15" s="459"/>
    </row>
    <row r="16" spans="2:15" ht="24.75" customHeight="1" x14ac:dyDescent="0.2">
      <c r="B16" s="458">
        <f t="shared" si="0"/>
        <v>13</v>
      </c>
      <c r="C16" s="769" t="s">
        <v>312</v>
      </c>
      <c r="D16" s="459"/>
      <c r="E16" s="459"/>
      <c r="F16" s="459"/>
      <c r="G16" s="459"/>
      <c r="H16" s="459"/>
      <c r="I16" s="459"/>
      <c r="J16" s="459"/>
      <c r="K16" s="459"/>
      <c r="L16" s="459"/>
      <c r="M16" s="459"/>
      <c r="N16" s="459"/>
      <c r="O16" s="459"/>
    </row>
    <row r="17" spans="2:15" ht="24.75" customHeight="1" x14ac:dyDescent="0.2">
      <c r="B17" s="458">
        <f t="shared" si="0"/>
        <v>14</v>
      </c>
      <c r="C17" s="769" t="s">
        <v>313</v>
      </c>
      <c r="D17" s="459"/>
      <c r="E17" s="459"/>
      <c r="F17" s="459"/>
      <c r="G17" s="459"/>
      <c r="H17" s="459"/>
      <c r="I17" s="459"/>
      <c r="J17" s="459"/>
      <c r="K17" s="459"/>
      <c r="L17" s="459"/>
      <c r="M17" s="459"/>
      <c r="N17" s="459"/>
      <c r="O17" s="459"/>
    </row>
    <row r="18" spans="2:15" ht="24" customHeight="1" x14ac:dyDescent="0.2">
      <c r="B18" s="458">
        <f t="shared" si="0"/>
        <v>15</v>
      </c>
      <c r="C18" s="769" t="s">
        <v>314</v>
      </c>
      <c r="D18" s="459"/>
      <c r="E18" s="459"/>
      <c r="F18" s="459"/>
      <c r="G18" s="459"/>
      <c r="H18" s="459"/>
      <c r="I18" s="459"/>
      <c r="J18" s="459"/>
      <c r="K18" s="459"/>
      <c r="L18" s="459"/>
      <c r="M18" s="459"/>
      <c r="N18" s="459"/>
      <c r="O18" s="459"/>
    </row>
    <row r="19" spans="2:15" ht="26.25" customHeight="1" x14ac:dyDescent="0.2">
      <c r="B19" s="458">
        <f t="shared" si="0"/>
        <v>16</v>
      </c>
      <c r="C19" s="769" t="s">
        <v>315</v>
      </c>
      <c r="D19" s="459"/>
      <c r="E19" s="459"/>
      <c r="F19" s="459"/>
      <c r="G19" s="459"/>
      <c r="H19" s="459"/>
      <c r="I19" s="459"/>
      <c r="J19" s="459"/>
      <c r="K19" s="459"/>
      <c r="L19" s="459"/>
      <c r="M19" s="459"/>
      <c r="N19" s="459"/>
      <c r="O19" s="459"/>
    </row>
    <row r="20" spans="2:15" ht="24" customHeight="1" x14ac:dyDescent="0.2">
      <c r="B20" s="458">
        <f t="shared" si="0"/>
        <v>17</v>
      </c>
      <c r="C20" s="769" t="s">
        <v>316</v>
      </c>
      <c r="D20" s="459"/>
      <c r="E20" s="459"/>
      <c r="F20" s="459"/>
      <c r="G20" s="459"/>
      <c r="H20" s="459"/>
      <c r="I20" s="459"/>
      <c r="J20" s="459"/>
      <c r="K20" s="459"/>
      <c r="L20" s="459"/>
      <c r="M20" s="459"/>
      <c r="N20" s="459"/>
      <c r="O20" s="459"/>
    </row>
    <row r="21" spans="2:15" ht="24" customHeight="1" x14ac:dyDescent="0.2">
      <c r="B21" s="458">
        <f t="shared" si="0"/>
        <v>18</v>
      </c>
      <c r="C21" s="769" t="s">
        <v>317</v>
      </c>
      <c r="D21" s="459"/>
      <c r="E21" s="459"/>
      <c r="F21" s="459"/>
      <c r="G21" s="459"/>
      <c r="H21" s="459"/>
      <c r="I21" s="459"/>
      <c r="J21" s="459"/>
      <c r="K21" s="459"/>
      <c r="L21" s="459"/>
      <c r="M21" s="459"/>
      <c r="N21" s="459"/>
      <c r="O21" s="459"/>
    </row>
    <row r="22" spans="2:15" ht="24" customHeight="1" x14ac:dyDescent="0.2">
      <c r="B22" s="458">
        <f t="shared" si="0"/>
        <v>19</v>
      </c>
      <c r="C22" s="769" t="s">
        <v>318</v>
      </c>
      <c r="D22" s="459"/>
      <c r="E22" s="459"/>
      <c r="F22" s="459"/>
      <c r="G22" s="459"/>
      <c r="H22" s="459"/>
      <c r="I22" s="459"/>
      <c r="J22" s="459"/>
      <c r="K22" s="459"/>
      <c r="L22" s="459"/>
      <c r="M22" s="459"/>
      <c r="N22" s="459"/>
      <c r="O22" s="459"/>
    </row>
    <row r="23" spans="2:15" ht="25.5" customHeight="1" x14ac:dyDescent="0.2">
      <c r="B23" s="458">
        <f t="shared" si="0"/>
        <v>20</v>
      </c>
      <c r="C23" s="769" t="s">
        <v>319</v>
      </c>
      <c r="D23" s="459"/>
      <c r="E23" s="459"/>
      <c r="F23" s="459"/>
      <c r="G23" s="459"/>
      <c r="H23" s="459"/>
      <c r="I23" s="459"/>
      <c r="J23" s="459"/>
      <c r="K23" s="459"/>
      <c r="L23" s="459"/>
      <c r="M23" s="459"/>
      <c r="N23" s="459"/>
      <c r="O23" s="459"/>
    </row>
    <row r="24" spans="2:15" ht="24.75" customHeight="1" x14ac:dyDescent="0.2">
      <c r="B24" s="458">
        <f t="shared" si="0"/>
        <v>21</v>
      </c>
      <c r="C24" s="769" t="s">
        <v>320</v>
      </c>
      <c r="D24" s="459"/>
      <c r="E24" s="459"/>
      <c r="F24" s="459"/>
      <c r="G24" s="459"/>
      <c r="H24" s="459"/>
      <c r="I24" s="459"/>
      <c r="J24" s="459"/>
      <c r="K24" s="459"/>
      <c r="L24" s="459"/>
      <c r="M24" s="459"/>
      <c r="N24" s="459"/>
      <c r="O24" s="459"/>
    </row>
    <row r="25" spans="2:15" ht="25.5" customHeight="1" x14ac:dyDescent="0.2">
      <c r="B25" s="458">
        <f t="shared" si="0"/>
        <v>22</v>
      </c>
      <c r="C25" s="769" t="s">
        <v>321</v>
      </c>
      <c r="D25" s="459"/>
      <c r="E25" s="459"/>
      <c r="F25" s="459"/>
      <c r="G25" s="459"/>
      <c r="H25" s="459"/>
      <c r="I25" s="459"/>
      <c r="J25" s="459"/>
      <c r="K25" s="459"/>
      <c r="L25" s="459"/>
      <c r="M25" s="459"/>
      <c r="N25" s="459"/>
      <c r="O25" s="459"/>
    </row>
    <row r="26" spans="2:15" ht="25.5" customHeight="1" x14ac:dyDescent="0.2">
      <c r="B26" s="458">
        <f t="shared" si="0"/>
        <v>23</v>
      </c>
      <c r="C26" s="769" t="s">
        <v>322</v>
      </c>
      <c r="D26" s="459"/>
      <c r="E26" s="459"/>
      <c r="F26" s="459"/>
      <c r="G26" s="459"/>
      <c r="H26" s="459"/>
      <c r="I26" s="459"/>
      <c r="J26" s="459"/>
      <c r="K26" s="459"/>
      <c r="L26" s="459"/>
      <c r="M26" s="459"/>
      <c r="N26" s="459"/>
      <c r="O26" s="459"/>
    </row>
    <row r="27" spans="2:15" ht="25.5" customHeight="1" x14ac:dyDescent="0.2">
      <c r="B27" s="458">
        <f t="shared" si="0"/>
        <v>24</v>
      </c>
      <c r="C27" s="769" t="s">
        <v>323</v>
      </c>
      <c r="D27" s="459"/>
      <c r="E27" s="459"/>
      <c r="F27" s="459"/>
      <c r="G27" s="459"/>
      <c r="H27" s="459"/>
      <c r="I27" s="459"/>
      <c r="J27" s="459"/>
      <c r="K27" s="459"/>
      <c r="L27" s="459"/>
      <c r="M27" s="459"/>
      <c r="N27" s="459"/>
      <c r="O27" s="459"/>
    </row>
    <row r="28" spans="2:15" ht="24.75" customHeight="1" x14ac:dyDescent="0.2">
      <c r="B28" s="458">
        <f t="shared" si="0"/>
        <v>25</v>
      </c>
      <c r="C28" s="769" t="s">
        <v>324</v>
      </c>
      <c r="D28" s="459"/>
      <c r="E28" s="459"/>
      <c r="F28" s="459"/>
      <c r="G28" s="459"/>
      <c r="H28" s="459"/>
      <c r="I28" s="459"/>
      <c r="J28" s="459"/>
      <c r="K28" s="459"/>
      <c r="L28" s="459"/>
      <c r="M28" s="459"/>
      <c r="N28" s="459"/>
      <c r="O28" s="459"/>
    </row>
    <row r="29" spans="2:15" ht="24.75" customHeight="1" x14ac:dyDescent="0.2">
      <c r="B29" s="458">
        <f t="shared" si="0"/>
        <v>26</v>
      </c>
      <c r="C29" s="769" t="s">
        <v>325</v>
      </c>
      <c r="D29" s="459"/>
      <c r="E29" s="459"/>
      <c r="F29" s="459"/>
      <c r="G29" s="459"/>
      <c r="H29" s="459"/>
      <c r="I29" s="459"/>
      <c r="J29" s="459"/>
      <c r="K29" s="459"/>
      <c r="L29" s="459"/>
      <c r="M29" s="459"/>
      <c r="N29" s="459"/>
      <c r="O29" s="459"/>
    </row>
    <row r="30" spans="2:15" ht="26.25" customHeight="1" x14ac:dyDescent="0.2">
      <c r="B30" s="458">
        <f t="shared" si="0"/>
        <v>27</v>
      </c>
      <c r="C30" s="769" t="s">
        <v>326</v>
      </c>
      <c r="D30" s="459"/>
      <c r="E30" s="459"/>
      <c r="F30" s="459"/>
      <c r="G30" s="459"/>
      <c r="H30" s="459"/>
      <c r="I30" s="459"/>
      <c r="J30" s="459"/>
      <c r="K30" s="459"/>
      <c r="L30" s="459"/>
      <c r="M30" s="459"/>
      <c r="N30" s="459"/>
      <c r="O30" s="459"/>
    </row>
    <row r="31" spans="2:15" ht="25.5" customHeight="1" x14ac:dyDescent="0.2">
      <c r="B31" s="458">
        <f t="shared" si="0"/>
        <v>28</v>
      </c>
      <c r="C31" s="769" t="s">
        <v>327</v>
      </c>
      <c r="D31" s="459"/>
      <c r="E31" s="459"/>
      <c r="F31" s="459"/>
      <c r="G31" s="459"/>
      <c r="H31" s="459"/>
      <c r="I31" s="459"/>
      <c r="J31" s="459"/>
      <c r="K31" s="459"/>
      <c r="L31" s="459"/>
      <c r="M31" s="459"/>
      <c r="N31" s="459"/>
      <c r="O31" s="459"/>
    </row>
    <row r="32" spans="2:15" ht="24.75" customHeight="1" x14ac:dyDescent="0.2">
      <c r="B32" s="458">
        <f t="shared" si="0"/>
        <v>29</v>
      </c>
      <c r="C32" s="769" t="s">
        <v>328</v>
      </c>
      <c r="D32" s="459"/>
      <c r="E32" s="459"/>
      <c r="F32" s="459"/>
      <c r="G32" s="459"/>
      <c r="H32" s="459"/>
      <c r="I32" s="459"/>
      <c r="J32" s="459"/>
      <c r="K32" s="459"/>
      <c r="L32" s="459"/>
      <c r="M32" s="459"/>
      <c r="N32" s="459"/>
      <c r="O32" s="459"/>
    </row>
    <row r="33" spans="2:15" ht="25.5" customHeight="1" x14ac:dyDescent="0.2">
      <c r="B33" s="458">
        <f t="shared" si="0"/>
        <v>30</v>
      </c>
      <c r="C33" s="769" t="s">
        <v>329</v>
      </c>
      <c r="D33" s="459"/>
      <c r="E33" s="459"/>
      <c r="F33" s="459"/>
      <c r="G33" s="459"/>
      <c r="H33" s="459"/>
      <c r="I33" s="459"/>
      <c r="J33" s="459"/>
      <c r="K33" s="459"/>
      <c r="L33" s="459"/>
      <c r="M33" s="459"/>
      <c r="N33" s="459"/>
      <c r="O33" s="459"/>
    </row>
    <row r="34" spans="2:15" ht="24.75" customHeight="1" x14ac:dyDescent="0.2">
      <c r="B34" s="458">
        <f t="shared" si="0"/>
        <v>31</v>
      </c>
      <c r="C34" s="769" t="s">
        <v>330</v>
      </c>
      <c r="D34" s="459"/>
      <c r="E34" s="459"/>
      <c r="F34" s="459"/>
      <c r="G34" s="459"/>
      <c r="H34" s="459"/>
      <c r="I34" s="459"/>
      <c r="J34" s="459"/>
      <c r="K34" s="459"/>
      <c r="L34" s="459"/>
      <c r="M34" s="459"/>
      <c r="N34" s="459"/>
      <c r="O34" s="459"/>
    </row>
    <row r="35" spans="2:15" ht="26.25" customHeight="1" x14ac:dyDescent="0.2">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72" t="s">
        <v>287</v>
      </c>
      <c r="C2" s="872"/>
      <c r="D2" s="872"/>
      <c r="E2" s="872"/>
      <c r="F2" s="872"/>
      <c r="G2" s="872"/>
      <c r="H2" s="872"/>
      <c r="I2" s="872"/>
      <c r="J2" s="872"/>
      <c r="K2" s="872"/>
    </row>
    <row r="3" spans="2:12" ht="13.5" thickBot="1" x14ac:dyDescent="0.25"/>
    <row r="4" spans="2:12" ht="18.75" x14ac:dyDescent="0.3">
      <c r="B4" s="363" t="s">
        <v>1</v>
      </c>
      <c r="C4" s="364">
        <v>2012</v>
      </c>
      <c r="D4" s="364">
        <v>2013</v>
      </c>
      <c r="E4" s="364">
        <v>2014</v>
      </c>
      <c r="F4" s="364">
        <v>2015</v>
      </c>
      <c r="G4" s="365">
        <v>2016</v>
      </c>
      <c r="H4" s="148" t="s">
        <v>267</v>
      </c>
      <c r="I4" s="148" t="s">
        <v>268</v>
      </c>
      <c r="J4" s="148" t="s">
        <v>269</v>
      </c>
      <c r="K4" s="506" t="s">
        <v>284</v>
      </c>
      <c r="L4" s="506" t="s">
        <v>298</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73" t="s">
        <v>288</v>
      </c>
      <c r="C2" s="873"/>
      <c r="D2" s="873"/>
      <c r="E2" s="873"/>
      <c r="F2" s="873"/>
      <c r="G2" s="873"/>
      <c r="H2" s="873"/>
      <c r="I2" s="873"/>
      <c r="J2" s="873"/>
      <c r="K2" s="873"/>
    </row>
    <row r="3" spans="2:12" ht="13.5" thickBot="1" x14ac:dyDescent="0.25"/>
    <row r="4" spans="2:12" ht="18.75" x14ac:dyDescent="0.3">
      <c r="B4" s="146" t="s">
        <v>1</v>
      </c>
      <c r="C4" s="147" t="s">
        <v>128</v>
      </c>
      <c r="D4" s="147" t="s">
        <v>130</v>
      </c>
      <c r="E4" s="147" t="s">
        <v>150</v>
      </c>
      <c r="F4" s="148" t="s">
        <v>154</v>
      </c>
      <c r="G4" s="148" t="s">
        <v>210</v>
      </c>
      <c r="H4" s="148" t="s">
        <v>267</v>
      </c>
      <c r="I4" s="148" t="s">
        <v>268</v>
      </c>
      <c r="J4" s="148" t="s">
        <v>269</v>
      </c>
      <c r="K4" s="506" t="s">
        <v>284</v>
      </c>
      <c r="L4" s="506" t="s">
        <v>298</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3" t="s">
        <v>293</v>
      </c>
      <c r="C2" s="873"/>
      <c r="D2" s="873"/>
      <c r="E2" s="873"/>
      <c r="F2" s="873"/>
      <c r="G2" s="873"/>
      <c r="H2" s="873"/>
      <c r="I2" s="873"/>
      <c r="J2" s="873"/>
      <c r="K2" s="873"/>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72" t="s">
        <v>292</v>
      </c>
      <c r="C2" s="872"/>
      <c r="D2" s="872"/>
      <c r="E2" s="872"/>
      <c r="F2" s="872"/>
      <c r="G2" s="872"/>
      <c r="H2" s="872"/>
      <c r="I2" s="872"/>
      <c r="J2" s="872"/>
      <c r="K2" s="872"/>
      <c r="L2" s="228"/>
      <c r="M2" s="228"/>
      <c r="N2" s="228"/>
      <c r="O2" s="228"/>
      <c r="P2" s="228"/>
      <c r="Q2" s="228"/>
    </row>
    <row r="3" spans="2:17" ht="13.5" thickBot="1" x14ac:dyDescent="0.25"/>
    <row r="4" spans="2:17" ht="27" customHeight="1" x14ac:dyDescent="0.2">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topLeftCell="A7" zoomScale="60" zoomScaleNormal="80" workbookViewId="0">
      <selection activeCell="P20" sqref="P20"/>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72" t="s">
        <v>291</v>
      </c>
      <c r="C2" s="872"/>
      <c r="D2" s="872"/>
      <c r="E2" s="872"/>
      <c r="F2" s="872"/>
      <c r="G2" s="872"/>
      <c r="H2" s="872"/>
      <c r="I2" s="872"/>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3" t="s">
        <v>290</v>
      </c>
      <c r="C2" s="873"/>
      <c r="D2" s="873"/>
      <c r="E2" s="873"/>
      <c r="F2" s="873"/>
      <c r="G2" s="873"/>
      <c r="H2" s="873"/>
      <c r="I2" s="873"/>
      <c r="J2" s="873"/>
      <c r="K2" s="873"/>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2022-05-11T09:16:37Z</cp:lastPrinted>
  <dcterms:created xsi:type="dcterms:W3CDTF">2001-01-08T14:44:55Z</dcterms:created>
  <dcterms:modified xsi:type="dcterms:W3CDTF">2022-05-25T07:37:57Z</dcterms:modified>
</cp:coreProperties>
</file>