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3" i="1"/>
  <c r="J304" i="1" s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5" i="1"/>
  <c r="J253" i="1"/>
  <c r="H253" i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B215" i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4" i="1"/>
  <c r="B214" i="1"/>
  <c r="AR213" i="1"/>
  <c r="AR212" i="1"/>
  <c r="AR211" i="1"/>
  <c r="AR210" i="1"/>
  <c r="AR209" i="1"/>
  <c r="AR208" i="1"/>
  <c r="AR207" i="1"/>
  <c r="AR206" i="1"/>
  <c r="J205" i="1"/>
  <c r="K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3" i="1"/>
  <c r="B163" i="1"/>
  <c r="AR162" i="1"/>
  <c r="AR161" i="1"/>
  <c r="AR160" i="1"/>
  <c r="AR159" i="1"/>
  <c r="AR158" i="1"/>
  <c r="AR157" i="1"/>
  <c r="AR156" i="1"/>
  <c r="J154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8" i="1"/>
  <c r="K118" i="1"/>
  <c r="B118" i="1"/>
  <c r="AR117" i="1"/>
  <c r="K117" i="1"/>
  <c r="AR116" i="1"/>
  <c r="K116" i="1"/>
  <c r="AR115" i="1"/>
  <c r="K115" i="1"/>
  <c r="AR114" i="1"/>
  <c r="K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5" i="1"/>
  <c r="J103" i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A58" i="1"/>
  <c r="AL45" i="1" s="1"/>
  <c r="AL44" i="1" s="1"/>
  <c r="AV58" i="1"/>
  <c r="BC57" i="1"/>
  <c r="BC58" i="1" s="1"/>
  <c r="AN45" i="1" s="1"/>
  <c r="AN44" i="1" s="1"/>
  <c r="AN40" i="1" s="1"/>
  <c r="BB57" i="1"/>
  <c r="BB58" i="1" s="1"/>
  <c r="BA57" i="1"/>
  <c r="AZ57" i="1"/>
  <c r="AZ58" i="1" s="1"/>
  <c r="AK45" i="1" s="1"/>
  <c r="AK44" i="1" s="1"/>
  <c r="AY57" i="1"/>
  <c r="AY58" i="1" s="1"/>
  <c r="AJ45" i="1" s="1"/>
  <c r="AJ44" i="1" s="1"/>
  <c r="AX57" i="1"/>
  <c r="AX58" i="1" s="1"/>
  <c r="AW57" i="1"/>
  <c r="AW58" i="1" s="1"/>
  <c r="AH45" i="1" s="1"/>
  <c r="AH44" i="1" s="1"/>
  <c r="AV57" i="1"/>
  <c r="AU57" i="1"/>
  <c r="AU58" i="1" s="1"/>
  <c r="AF45" i="1" s="1"/>
  <c r="AF44" i="1" s="1"/>
  <c r="AT57" i="1"/>
  <c r="AT58" i="1" s="1"/>
  <c r="AS57" i="1"/>
  <c r="AS58" i="1" s="1"/>
  <c r="AD45" i="1" s="1"/>
  <c r="AD44" i="1" s="1"/>
  <c r="AR57" i="1"/>
  <c r="AR58" i="1" s="1"/>
  <c r="AC45" i="1" s="1"/>
  <c r="E54" i="1"/>
  <c r="J52" i="1"/>
  <c r="H52" i="1"/>
  <c r="G54" i="1" s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M45" i="1"/>
  <c r="AI45" i="1"/>
  <c r="AG45" i="1"/>
  <c r="AG44" i="1" s="1"/>
  <c r="AE45" i="1"/>
  <c r="L45" i="1"/>
  <c r="AM44" i="1"/>
  <c r="AI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I39" i="1" l="1"/>
  <c r="AI42" i="1"/>
  <c r="AI41" i="1"/>
  <c r="AI40" i="1"/>
  <c r="AF41" i="1"/>
  <c r="AF39" i="1"/>
  <c r="AF42" i="1"/>
  <c r="AF40" i="1"/>
  <c r="AJ41" i="1"/>
  <c r="AJ39" i="1"/>
  <c r="AJ42" i="1"/>
  <c r="AJ40" i="1"/>
  <c r="AN41" i="1"/>
  <c r="AN39" i="1"/>
  <c r="AN42" i="1"/>
  <c r="AC41" i="1"/>
  <c r="AC39" i="1"/>
  <c r="AC42" i="1"/>
  <c r="AC40" i="1"/>
  <c r="AK42" i="1"/>
  <c r="AK40" i="1"/>
  <c r="AK41" i="1"/>
  <c r="AK39" i="1"/>
  <c r="AT60" i="1"/>
  <c r="AC44" i="1"/>
  <c r="AP57" i="1" s="1"/>
  <c r="AE40" i="1"/>
  <c r="AE41" i="1"/>
  <c r="AE39" i="1"/>
  <c r="AE42" i="1"/>
  <c r="AM41" i="1"/>
  <c r="AM39" i="1"/>
  <c r="AM42" i="1"/>
  <c r="AM40" i="1"/>
  <c r="AG42" i="1"/>
  <c r="AG40" i="1"/>
  <c r="AG39" i="1"/>
  <c r="AG41" i="1"/>
  <c r="AD42" i="1"/>
  <c r="AD40" i="1"/>
  <c r="AD39" i="1"/>
  <c r="AD41" i="1"/>
  <c r="AH42" i="1"/>
  <c r="AH40" i="1"/>
  <c r="AH41" i="1"/>
  <c r="AH39" i="1"/>
  <c r="AL42" i="1"/>
  <c r="AL40" i="1"/>
  <c r="AL41" i="1"/>
  <c r="AL39" i="1"/>
  <c r="H155" i="1"/>
  <c r="AQ66" i="1"/>
  <c r="H255" i="1"/>
  <c r="J254" i="1"/>
  <c r="J155" i="1"/>
  <c r="H105" i="1"/>
  <c r="J104" i="1"/>
  <c r="J53" i="1"/>
  <c r="I54" i="1"/>
  <c r="J355" i="1"/>
  <c r="J354" i="1"/>
  <c r="H205" i="1"/>
  <c r="J204" i="1"/>
  <c r="H305" i="1"/>
  <c r="AS444" i="1"/>
  <c r="J305" i="1"/>
  <c r="AS66" i="1" l="1"/>
  <c r="AQ67" i="1"/>
  <c r="AP52" i="1"/>
  <c r="AQ68" i="1" l="1"/>
  <c r="AS67" i="1"/>
  <c r="AS68" i="1" l="1"/>
  <c r="AQ69" i="1"/>
  <c r="AQ70" i="1" l="1"/>
  <c r="AS69" i="1"/>
  <c r="AS70" i="1" l="1"/>
  <c r="AQ71" i="1"/>
  <c r="AQ72" i="1" l="1"/>
  <c r="AS71" i="1"/>
  <c r="AQ73" i="1" l="1"/>
  <c r="AS72" i="1"/>
  <c r="AQ74" i="1" l="1"/>
  <c r="AS73" i="1"/>
  <c r="AS74" i="1" l="1"/>
  <c r="AQ75" i="1"/>
  <c r="AQ76" i="1" l="1"/>
  <c r="AS75" i="1"/>
  <c r="AS76" i="1" l="1"/>
  <c r="AQ77" i="1"/>
  <c r="AQ78" i="1" l="1"/>
  <c r="AS77" i="1"/>
  <c r="AQ79" i="1" l="1"/>
  <c r="AS78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Q87" i="1" l="1"/>
  <c r="AS86" i="1"/>
  <c r="AS87" i="1" l="1"/>
  <c r="AQ88" i="1"/>
  <c r="AS88" i="1" l="1"/>
  <c r="AQ89" i="1"/>
  <c r="AS89" i="1" l="1"/>
  <c r="AQ90" i="1"/>
  <c r="AQ91" i="1" l="1"/>
  <c r="AS90" i="1"/>
  <c r="AQ92" i="1" l="1"/>
  <c r="AS91" i="1"/>
  <c r="AS92" i="1" l="1"/>
  <c r="AQ93" i="1"/>
  <c r="AQ94" i="1" l="1"/>
  <c r="AS93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S100" i="1" l="1"/>
  <c r="AQ101" i="1"/>
  <c r="AS101" i="1" l="1"/>
  <c r="AQ102" i="1"/>
  <c r="AQ106" i="1" l="1"/>
  <c r="AS102" i="1"/>
  <c r="AQ107" i="1" l="1"/>
  <c r="AS106" i="1"/>
  <c r="AS107" i="1" l="1"/>
  <c r="AQ108" i="1"/>
  <c r="AQ109" i="1" l="1"/>
  <c r="AS108" i="1"/>
  <c r="AQ110" i="1" l="1"/>
  <c r="AS109" i="1"/>
  <c r="AQ111" i="1" l="1"/>
  <c r="AS110" i="1"/>
  <c r="AS111" i="1" l="1"/>
  <c r="AQ112" i="1"/>
  <c r="AS112" i="1" l="1"/>
  <c r="AQ113" i="1"/>
  <c r="AQ114" i="1" l="1"/>
  <c r="AS113" i="1"/>
  <c r="AS114" i="1" l="1"/>
  <c r="AQ115" i="1"/>
  <c r="AS115" i="1" l="1"/>
  <c r="AQ116" i="1"/>
  <c r="AS116" i="1" l="1"/>
  <c r="AQ117" i="1"/>
  <c r="AS117" i="1" l="1"/>
  <c r="AQ118" i="1"/>
  <c r="AS118" i="1" l="1"/>
  <c r="AQ119" i="1"/>
  <c r="AQ120" i="1" l="1"/>
  <c r="AS119" i="1"/>
  <c r="AS120" i="1" l="1"/>
  <c r="AQ121" i="1"/>
  <c r="AS121" i="1" l="1"/>
  <c r="AQ122" i="1"/>
  <c r="AS122" i="1" l="1"/>
  <c r="AQ123" i="1"/>
  <c r="AQ124" i="1" l="1"/>
  <c r="AS123" i="1"/>
  <c r="AS124" i="1" l="1"/>
  <c r="AQ125" i="1"/>
  <c r="AS125" i="1" l="1"/>
  <c r="AQ126" i="1"/>
  <c r="AS126" i="1" l="1"/>
  <c r="AQ127" i="1"/>
  <c r="AQ128" i="1" l="1"/>
  <c r="AS127" i="1"/>
  <c r="AQ129" i="1" l="1"/>
  <c r="AS128" i="1"/>
  <c r="AS129" i="1" l="1"/>
  <c r="AQ130" i="1"/>
  <c r="AS130" i="1" l="1"/>
  <c r="AQ131" i="1"/>
  <c r="AS131" i="1" l="1"/>
  <c r="AQ132" i="1"/>
  <c r="AS132" i="1" l="1"/>
  <c r="AQ133" i="1"/>
  <c r="AS133" i="1" l="1"/>
  <c r="AQ134" i="1"/>
  <c r="AS134" i="1" l="1"/>
  <c r="AQ135" i="1"/>
  <c r="AQ136" i="1" l="1"/>
  <c r="AS135" i="1"/>
  <c r="AQ137" i="1" l="1"/>
  <c r="AS136" i="1"/>
  <c r="AQ138" i="1" l="1"/>
  <c r="AS137" i="1"/>
  <c r="AS138" i="1" l="1"/>
  <c r="AQ139" i="1"/>
  <c r="AS139" i="1" l="1"/>
  <c r="AQ140" i="1"/>
  <c r="AS140" i="1" l="1"/>
  <c r="AQ141" i="1"/>
  <c r="AQ142" i="1" l="1"/>
  <c r="AS141" i="1"/>
  <c r="AQ143" i="1" l="1"/>
  <c r="AS142" i="1"/>
  <c r="AS143" i="1" l="1"/>
  <c r="AQ144" i="1"/>
  <c r="AS144" i="1" l="1"/>
  <c r="AQ145" i="1"/>
  <c r="AS145" i="1" l="1"/>
  <c r="AQ146" i="1"/>
  <c r="AQ147" i="1" l="1"/>
  <c r="AS146" i="1"/>
  <c r="AQ148" i="1" l="1"/>
  <c r="AS147" i="1"/>
  <c r="AQ149" i="1" l="1"/>
  <c r="AS148" i="1"/>
  <c r="AQ150" i="1" l="1"/>
  <c r="AS149" i="1"/>
  <c r="AQ151" i="1" l="1"/>
  <c r="AS150" i="1"/>
  <c r="AQ152" i="1" l="1"/>
  <c r="AS151" i="1"/>
  <c r="AQ156" i="1" l="1"/>
  <c r="AS152" i="1"/>
  <c r="AQ157" i="1" l="1"/>
  <c r="AS156" i="1"/>
  <c r="AQ158" i="1" l="1"/>
  <c r="AS157" i="1"/>
  <c r="AS158" i="1" l="1"/>
  <c r="AQ159" i="1"/>
  <c r="AQ160" i="1" l="1"/>
  <c r="AS159" i="1"/>
  <c r="AQ161" i="1" l="1"/>
  <c r="AS160" i="1"/>
  <c r="AQ162" i="1" l="1"/>
  <c r="AS161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Q189" i="1" l="1"/>
  <c r="AS188" i="1"/>
  <c r="AQ190" i="1" l="1"/>
  <c r="AS189" i="1"/>
  <c r="AQ191" i="1" l="1"/>
  <c r="AS190" i="1"/>
  <c r="AS191" i="1" l="1"/>
  <c r="AQ192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Q250" i="1" l="1"/>
  <c r="AS249" i="1"/>
  <c r="AS250" i="1" l="1"/>
  <c r="AQ251" i="1"/>
  <c r="AS251" i="1" l="1"/>
  <c r="AQ252" i="1"/>
  <c r="AQ256" i="1" l="1"/>
  <c r="AS252" i="1"/>
  <c r="AQ257" i="1" l="1"/>
  <c r="AS256" i="1"/>
  <c r="AS257" i="1" l="1"/>
  <c r="AQ258" i="1"/>
  <c r="AQ259" i="1" l="1"/>
  <c r="AS258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S297" i="1" l="1"/>
  <c r="AQ298" i="1"/>
  <c r="AQ299" i="1" l="1"/>
  <c r="AS298" i="1"/>
  <c r="AQ300" i="1" l="1"/>
  <c r="AS299" i="1"/>
  <c r="AS300" i="1" l="1"/>
  <c r="AQ301" i="1"/>
  <c r="AS301" i="1" l="1"/>
  <c r="AQ302" i="1"/>
  <c r="AQ306" i="1" l="1"/>
  <c r="AS302" i="1"/>
  <c r="AQ307" i="1" l="1"/>
  <c r="AS306" i="1"/>
  <c r="AQ308" i="1" l="1"/>
  <c r="AS307" i="1"/>
  <c r="AS308" i="1" l="1"/>
  <c r="AQ309" i="1"/>
  <c r="AQ310" i="1" l="1"/>
  <c r="AS309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<sst xmlns="http://schemas.openxmlformats.org/spreadsheetml/2006/main" count="943" uniqueCount="137">
  <si>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</si>
  <si>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</si>
  <si>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</si>
  <si>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</si>
  <si>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</si>
  <si>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 JUNI  ( 2  JUNI  S/D 8 JUNI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</si>
  <si>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</si>
  <si>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</si>
  <si>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</si>
  <si>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</si>
  <si>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</si>
  <si>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</si>
  <si>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</si>
  <si>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</si>
  <si>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</si>
  <si>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</si>
  <si>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</si>
  <si>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</si>
  <si>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</si>
  <si>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</si>
  <si>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</si>
  <si>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</si>
  <si>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</si>
  <si>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</si>
  <si>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</si>
  <si>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</si>
  <si>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</si>
  <si>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</si>
  <si>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</si>
  <si>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</si>
  <si>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</si>
  <si>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</si>
  <si>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</si>
  <si>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</si>
  <si>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</si>
  <si>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</si>
  <si>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</si>
  <si>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</si>
  <si>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</si>
  <si>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</si>
  <si>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</si>
  <si>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</si>
  <si>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</si>
  <si>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</si>
  <si>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</si>
  <si>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</si>
  <si>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</si>
  <si>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</si>
  <si>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</si>
  <si>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</si>
  <si>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</si>
  <si>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</si>
  <si>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</si>
  <si>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</si>
  <si>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</si>
  <si>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</si>
  <si>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</si>
  <si>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</si>
  <si>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</si>
  <si>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</si>
  <si>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Ada Pekerjaan Kontruksi dari BBWS Pemali Juana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</si>
  <si>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</si>
  <si>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</si>
  <si>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</si>
  <si>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</si>
  <si>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</si>
  <si>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</si>
  <si>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</si>
  <si>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</si>
  <si>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</si>
  <si>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</si>
  <si>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</si>
  <si>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</si>
  <si>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</si>
  <si>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</si>
  <si>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</si>
  <si>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</si>
  <si>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</si>
  <si>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</si>
  <si>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</si>
  <si>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</si>
  <si>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</si>
  <si>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</si>
  <si>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</si>
  <si>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</si>
  <si>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</si>
  <si>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</si>
  <si>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</si>
  <si>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</si>
  <si>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</si>
  <si>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</si>
  <si>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</si>
  <si>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</si>
  <si>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</si>
  <si>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</si>
  <si>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</si>
  <si>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</si>
  <si>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</si>
  <si>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</si>
  <si>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</si>
  <si>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</si>
  <si>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</si>
  <si>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</si>
  <si>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</si>
  <si>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</si>
  <si>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</si>
  <si>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</si>
  <si>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</si>
  <si>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</si>
  <si>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</si>
  <si>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</si>
  <si>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</si>
  <si>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</si>
  <si>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</si>
  <si>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</si>
  <si>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</si>
  <si>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</si>
  <si>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</si>
  <si>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</si>
  <si>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</si>
  <si>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</si>
  <si>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</si>
  <si>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</si>
  <si>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</si>
  <si>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</si>
  <si>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</si>
  <si>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</si>
  <si>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</si>
  <si>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</si>
  <si>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</si>
  <si>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</si>
  <si>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</si>
  <si>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</si>
  <si>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 xml:space="preserve">                                                                                           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</si>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</sst>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2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2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164" fontId="16" fillId="2" borderId="46" xfId="0" applyNumberFormat="1" applyFont="1" applyFill="1" applyBorder="1" applyAlignment="1">
      <alignment horizontal="center" vertical="center" wrapText="1"/>
    </xf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2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2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2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2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43" fontId="20" fillId="4" borderId="44" xfId="1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4328"/>
        <c:axId val="213010208"/>
      </c:lineChart>
      <c:catAx>
        <c:axId val="213004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010208"/>
        <c:crosses val="autoZero"/>
        <c:auto val="1"/>
        <c:lblAlgn val="ctr"/>
        <c:lblOffset val="100"/>
        <c:noMultiLvlLbl val="0"/>
      </c:catAx>
      <c:valAx>
        <c:axId val="21301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0043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3" l="0.70866141732288834" r="0.70866141732288834" t="0.7480314960630563" header="0.31496062992129287" footer="0.3149606299212928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188672"/>
        <c:axId val="313262152"/>
      </c:barChart>
      <c:catAx>
        <c:axId val="312188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41"/>
              <c:y val="0.76171863517060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262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326215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53E-3"/>
              <c:y val="0.382812298462693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18867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1344.69</c:v>
                </c:pt>
                <c:pt idx="110">
                  <c:v>1344.36</c:v>
                </c:pt>
                <c:pt idx="111">
                  <c:v>1341.98</c:v>
                </c:pt>
                <c:pt idx="112">
                  <c:v>1336.75</c:v>
                </c:pt>
                <c:pt idx="113">
                  <c:v>1343.62</c:v>
                </c:pt>
                <c:pt idx="114">
                  <c:v>1338.36</c:v>
                </c:pt>
                <c:pt idx="115">
                  <c:v>1337.14</c:v>
                </c:pt>
                <c:pt idx="116">
                  <c:v>1325.84</c:v>
                </c:pt>
                <c:pt idx="117">
                  <c:v>1325.68</c:v>
                </c:pt>
                <c:pt idx="118">
                  <c:v>1325.5</c:v>
                </c:pt>
                <c:pt idx="119">
                  <c:v>1331.05</c:v>
                </c:pt>
                <c:pt idx="120">
                  <c:v>1330.25</c:v>
                </c:pt>
                <c:pt idx="121">
                  <c:v>1325.57</c:v>
                </c:pt>
                <c:pt idx="122">
                  <c:v>1325.65</c:v>
                </c:pt>
                <c:pt idx="123">
                  <c:v>1330.46</c:v>
                </c:pt>
                <c:pt idx="124">
                  <c:v>1329.06</c:v>
                </c:pt>
                <c:pt idx="125">
                  <c:v>1331.05</c:v>
                </c:pt>
                <c:pt idx="126">
                  <c:v>1330.3</c:v>
                </c:pt>
                <c:pt idx="127">
                  <c:v>1329.69</c:v>
                </c:pt>
                <c:pt idx="128">
                  <c:v>1328</c:v>
                </c:pt>
                <c:pt idx="129">
                  <c:v>1324.7</c:v>
                </c:pt>
                <c:pt idx="130">
                  <c:v>1323.86</c:v>
                </c:pt>
                <c:pt idx="131">
                  <c:v>1322.17</c:v>
                </c:pt>
                <c:pt idx="132">
                  <c:v>1325.19</c:v>
                </c:pt>
                <c:pt idx="133">
                  <c:v>1333.9</c:v>
                </c:pt>
                <c:pt idx="134">
                  <c:v>1329.37</c:v>
                </c:pt>
                <c:pt idx="135">
                  <c:v>1338.35</c:v>
                </c:pt>
                <c:pt idx="136">
                  <c:v>1346.29</c:v>
                </c:pt>
                <c:pt idx="137">
                  <c:v>1360.15</c:v>
                </c:pt>
                <c:pt idx="141">
                  <c:v>1359.98</c:v>
                </c:pt>
                <c:pt idx="142">
                  <c:v>1364.21</c:v>
                </c:pt>
                <c:pt idx="143">
                  <c:v>1360.27</c:v>
                </c:pt>
                <c:pt idx="144">
                  <c:v>1354.68</c:v>
                </c:pt>
                <c:pt idx="145">
                  <c:v>1350.1</c:v>
                </c:pt>
                <c:pt idx="146">
                  <c:v>1349.5</c:v>
                </c:pt>
                <c:pt idx="147">
                  <c:v>1358.77</c:v>
                </c:pt>
                <c:pt idx="148">
                  <c:v>1357.4</c:v>
                </c:pt>
                <c:pt idx="149">
                  <c:v>1367.03</c:v>
                </c:pt>
                <c:pt idx="150">
                  <c:v>1371.52</c:v>
                </c:pt>
                <c:pt idx="151">
                  <c:v>1371.31</c:v>
                </c:pt>
                <c:pt idx="152">
                  <c:v>1362.7</c:v>
                </c:pt>
                <c:pt idx="153">
                  <c:v>1357.71</c:v>
                </c:pt>
                <c:pt idx="154">
                  <c:v>1356.21</c:v>
                </c:pt>
                <c:pt idx="155">
                  <c:v>1358.03</c:v>
                </c:pt>
                <c:pt idx="156">
                  <c:v>1362.48</c:v>
                </c:pt>
                <c:pt idx="157">
                  <c:v>1362.01</c:v>
                </c:pt>
                <c:pt idx="158">
                  <c:v>1361.81</c:v>
                </c:pt>
                <c:pt idx="159">
                  <c:v>1367.36</c:v>
                </c:pt>
                <c:pt idx="160">
                  <c:v>1372.39</c:v>
                </c:pt>
                <c:pt idx="161">
                  <c:v>1366.77</c:v>
                </c:pt>
                <c:pt idx="162">
                  <c:v>1363.29</c:v>
                </c:pt>
                <c:pt idx="163">
                  <c:v>1361.13</c:v>
                </c:pt>
                <c:pt idx="164">
                  <c:v>1356.61</c:v>
                </c:pt>
                <c:pt idx="165">
                  <c:v>1351.16</c:v>
                </c:pt>
                <c:pt idx="166">
                  <c:v>1343.65</c:v>
                </c:pt>
                <c:pt idx="167">
                  <c:v>1340.17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261760"/>
        <c:axId val="313263720"/>
      </c:lineChart>
      <c:dateAx>
        <c:axId val="31326176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26372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326372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4E-2"/>
              <c:y val="0.476340671701753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26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62544"/>
        <c:axId val="31326058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2544"/>
        <c:axId val="313260584"/>
      </c:lineChart>
      <c:catAx>
        <c:axId val="3132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26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26058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2E-2"/>
              <c:y val="0.36760261004526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32625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8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%20Mg%20Ke%20I%20JUNI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1302.54</v>
          </cell>
        </row>
        <row r="168">
          <cell r="AQ168">
            <v>99</v>
          </cell>
          <cell r="AR168">
            <v>1319.08</v>
          </cell>
        </row>
        <row r="169">
          <cell r="AQ169">
            <v>100</v>
          </cell>
          <cell r="AR169">
            <v>1322.54</v>
          </cell>
        </row>
        <row r="170">
          <cell r="AQ170">
            <v>101</v>
          </cell>
          <cell r="AR170">
            <v>1330.44</v>
          </cell>
        </row>
        <row r="171">
          <cell r="AQ171">
            <v>102</v>
          </cell>
          <cell r="AR171">
            <v>1342.59</v>
          </cell>
        </row>
        <row r="172">
          <cell r="AQ172">
            <v>103</v>
          </cell>
          <cell r="AR172">
            <v>1336.47</v>
          </cell>
        </row>
        <row r="173">
          <cell r="AQ173">
            <v>104</v>
          </cell>
          <cell r="AR173">
            <v>1334.88</v>
          </cell>
        </row>
        <row r="174">
          <cell r="AQ174">
            <v>105</v>
          </cell>
          <cell r="AR174">
            <v>1344.69</v>
          </cell>
        </row>
        <row r="175">
          <cell r="AQ175">
            <v>106</v>
          </cell>
          <cell r="AR175">
            <v>1344.36</v>
          </cell>
        </row>
        <row r="176">
          <cell r="AQ176">
            <v>107</v>
          </cell>
          <cell r="AR176">
            <v>1341.98</v>
          </cell>
        </row>
        <row r="177">
          <cell r="AQ177">
            <v>108</v>
          </cell>
          <cell r="AR177">
            <v>1336.75</v>
          </cell>
        </row>
        <row r="178">
          <cell r="AQ178">
            <v>109</v>
          </cell>
          <cell r="AR178">
            <v>1343.62</v>
          </cell>
        </row>
        <row r="179">
          <cell r="AQ179">
            <v>110</v>
          </cell>
          <cell r="AR179">
            <v>1338.36</v>
          </cell>
        </row>
        <row r="180">
          <cell r="AQ180">
            <v>111</v>
          </cell>
          <cell r="AR180">
            <v>1337.14</v>
          </cell>
        </row>
        <row r="181">
          <cell r="AQ181">
            <v>112</v>
          </cell>
          <cell r="AR181">
            <v>1325.84</v>
          </cell>
        </row>
        <row r="182">
          <cell r="AQ182">
            <v>113</v>
          </cell>
          <cell r="AR182">
            <v>1325.68</v>
          </cell>
        </row>
        <row r="183">
          <cell r="AQ183">
            <v>114</v>
          </cell>
          <cell r="AR183">
            <v>1325.5</v>
          </cell>
        </row>
        <row r="184">
          <cell r="AQ184">
            <v>115</v>
          </cell>
          <cell r="AR184">
            <v>1331.05</v>
          </cell>
        </row>
        <row r="185">
          <cell r="AQ185">
            <v>116</v>
          </cell>
          <cell r="AR185">
            <v>1330.25</v>
          </cell>
        </row>
        <row r="186">
          <cell r="AQ186">
            <v>117</v>
          </cell>
          <cell r="AR186">
            <v>1325.57</v>
          </cell>
        </row>
        <row r="187">
          <cell r="AQ187">
            <v>118</v>
          </cell>
          <cell r="AR187">
            <v>1325.65</v>
          </cell>
        </row>
        <row r="188">
          <cell r="AQ188">
            <v>119</v>
          </cell>
          <cell r="AR188">
            <v>1330.46</v>
          </cell>
        </row>
        <row r="189">
          <cell r="AQ189">
            <v>120</v>
          </cell>
          <cell r="AR189">
            <v>1329.06</v>
          </cell>
        </row>
        <row r="190">
          <cell r="AQ190">
            <v>121</v>
          </cell>
          <cell r="AR190">
            <v>1331.05</v>
          </cell>
        </row>
        <row r="191">
          <cell r="AQ191">
            <v>122</v>
          </cell>
          <cell r="AR191">
            <v>1330.3</v>
          </cell>
        </row>
        <row r="192">
          <cell r="AQ192">
            <v>123</v>
          </cell>
          <cell r="AR192">
            <v>1329.69</v>
          </cell>
        </row>
        <row r="193">
          <cell r="AQ193">
            <v>124</v>
          </cell>
          <cell r="AR193">
            <v>1328</v>
          </cell>
        </row>
        <row r="194">
          <cell r="AQ194">
            <v>125</v>
          </cell>
          <cell r="AR194">
            <v>1324.7</v>
          </cell>
        </row>
        <row r="195">
          <cell r="AQ195">
            <v>126</v>
          </cell>
          <cell r="AR195">
            <v>1323.86</v>
          </cell>
        </row>
        <row r="196">
          <cell r="AQ196">
            <v>127</v>
          </cell>
          <cell r="AR196">
            <v>1322.17</v>
          </cell>
        </row>
        <row r="197">
          <cell r="AQ197">
            <v>128</v>
          </cell>
          <cell r="AR197">
            <v>1325.19</v>
          </cell>
        </row>
        <row r="198">
          <cell r="AQ198">
            <v>129</v>
          </cell>
          <cell r="AR198">
            <v>1333.9</v>
          </cell>
        </row>
        <row r="199">
          <cell r="AQ199">
            <v>130</v>
          </cell>
          <cell r="AR199">
            <v>1329.37</v>
          </cell>
        </row>
        <row r="200">
          <cell r="AQ200">
            <v>131</v>
          </cell>
          <cell r="AR200">
            <v>1338.35</v>
          </cell>
        </row>
        <row r="201">
          <cell r="AQ201">
            <v>132</v>
          </cell>
          <cell r="AR201">
            <v>1346.29</v>
          </cell>
        </row>
        <row r="202">
          <cell r="AQ202">
            <v>133</v>
          </cell>
          <cell r="AR202">
            <v>1360.15</v>
          </cell>
        </row>
        <row r="206">
          <cell r="AQ206">
            <v>134</v>
          </cell>
          <cell r="AR206">
            <v>1359.98</v>
          </cell>
        </row>
        <row r="207">
          <cell r="AQ207">
            <v>135</v>
          </cell>
          <cell r="AR207">
            <v>1364.21</v>
          </cell>
        </row>
        <row r="208">
          <cell r="AQ208">
            <v>136</v>
          </cell>
          <cell r="AR208">
            <v>1360.27</v>
          </cell>
        </row>
        <row r="209">
          <cell r="AQ209">
            <v>137</v>
          </cell>
          <cell r="AR209">
            <v>1354.68</v>
          </cell>
        </row>
        <row r="210">
          <cell r="AQ210">
            <v>138</v>
          </cell>
          <cell r="AR210">
            <v>1350.1</v>
          </cell>
        </row>
        <row r="211">
          <cell r="AQ211">
            <v>139</v>
          </cell>
          <cell r="AR211">
            <v>1349.5</v>
          </cell>
        </row>
        <row r="212">
          <cell r="AQ212">
            <v>140</v>
          </cell>
          <cell r="AR212">
            <v>1358.77</v>
          </cell>
        </row>
        <row r="213">
          <cell r="AQ213">
            <v>141</v>
          </cell>
          <cell r="AR213">
            <v>1357.4</v>
          </cell>
        </row>
        <row r="214">
          <cell r="AQ214">
            <v>142</v>
          </cell>
          <cell r="AR214">
            <v>1367.03</v>
          </cell>
        </row>
        <row r="215">
          <cell r="AQ215">
            <v>143</v>
          </cell>
          <cell r="AR215">
            <v>1371.52</v>
          </cell>
        </row>
        <row r="216">
          <cell r="AQ216">
            <v>144</v>
          </cell>
          <cell r="AR216">
            <v>1371.31</v>
          </cell>
        </row>
        <row r="217">
          <cell r="AQ217">
            <v>145</v>
          </cell>
          <cell r="AR217">
            <v>1362.7</v>
          </cell>
        </row>
        <row r="218">
          <cell r="AQ218">
            <v>146</v>
          </cell>
          <cell r="AR218">
            <v>1357.71</v>
          </cell>
        </row>
        <row r="219">
          <cell r="AQ219">
            <v>147</v>
          </cell>
          <cell r="AR219">
            <v>1356.21</v>
          </cell>
        </row>
        <row r="220">
          <cell r="AQ220">
            <v>148</v>
          </cell>
          <cell r="AR220">
            <v>1358.03</v>
          </cell>
        </row>
        <row r="221">
          <cell r="AQ221">
            <v>149</v>
          </cell>
          <cell r="AR221">
            <v>1362.48</v>
          </cell>
        </row>
        <row r="222">
          <cell r="AQ222">
            <v>150</v>
          </cell>
          <cell r="AR222">
            <v>1362.01</v>
          </cell>
        </row>
        <row r="223">
          <cell r="AQ223">
            <v>151</v>
          </cell>
          <cell r="AR223">
            <v>1361.81</v>
          </cell>
        </row>
        <row r="224">
          <cell r="AQ224">
            <v>152</v>
          </cell>
          <cell r="AR224">
            <v>1367.36</v>
          </cell>
        </row>
        <row r="225">
          <cell r="AQ225">
            <v>153</v>
          </cell>
          <cell r="AR225">
            <v>1372.39</v>
          </cell>
        </row>
        <row r="226">
          <cell r="AQ226">
            <v>154</v>
          </cell>
          <cell r="AR226">
            <v>1366.77</v>
          </cell>
        </row>
        <row r="227">
          <cell r="AQ227">
            <v>155</v>
          </cell>
          <cell r="AR227">
            <v>1363.29</v>
          </cell>
        </row>
        <row r="228">
          <cell r="AQ228">
            <v>156</v>
          </cell>
          <cell r="AR228">
            <v>1361.13</v>
          </cell>
        </row>
        <row r="229">
          <cell r="AQ229">
            <v>157</v>
          </cell>
          <cell r="AR229">
            <v>1356.61</v>
          </cell>
        </row>
        <row r="230">
          <cell r="AQ230">
            <v>158</v>
          </cell>
          <cell r="AR230">
            <v>1351.16</v>
          </cell>
        </row>
        <row r="231">
          <cell r="AQ231">
            <v>159</v>
          </cell>
          <cell r="AR231">
            <v>1343.65</v>
          </cell>
        </row>
        <row r="232">
          <cell r="AQ232">
            <v>160</v>
          </cell>
          <cell r="AR232">
            <v>1340.17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N64" sqref="N64"/>
    </sheetView>
  </sheetViews>
  <sheetFormatPr defaultRowHeight="27" customHeight="1" x14ac:dyDescent="0.2"/>
  <cols>
    <col min="1" max="1" width="1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4" style="3" customWidth="1"/>
    <col min="11" max="11" width="17.8554687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7.25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8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1330.3</v>
      </c>
      <c r="AH7" s="53">
        <v>1372.39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1329.69</v>
      </c>
      <c r="AH8" s="53">
        <v>1366.77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1328</v>
      </c>
      <c r="AH9" s="53">
        <v>1363.29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1324.7</v>
      </c>
      <c r="AH10" s="53">
        <v>1361.13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55.29</v>
      </c>
      <c r="H11" s="82">
        <v>28.403759999999998</v>
      </c>
      <c r="I11" s="82">
        <v>55.65</v>
      </c>
      <c r="J11" s="83">
        <v>30.435600000000001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1323.86</v>
      </c>
      <c r="AH11" s="53">
        <v>1356.61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339.29</v>
      </c>
      <c r="H12" s="91">
        <v>7.593</v>
      </c>
      <c r="I12" s="90">
        <v>339.37</v>
      </c>
      <c r="J12" s="92">
        <v>7.6624999999999996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1322.17</v>
      </c>
      <c r="AH12" s="53">
        <v>1351.16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75.599999999999994</v>
      </c>
      <c r="H13" s="91">
        <v>37.519570999999999</v>
      </c>
      <c r="I13" s="90">
        <v>77.239999999999995</v>
      </c>
      <c r="J13" s="92">
        <v>47.338602999999999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1302.54</v>
      </c>
      <c r="AG13" s="53">
        <v>1325.19</v>
      </c>
      <c r="AH13" s="53">
        <v>1343.65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462.76</v>
      </c>
      <c r="H14" s="94">
        <v>43.003999999999998</v>
      </c>
      <c r="I14" s="81">
        <v>462.71</v>
      </c>
      <c r="J14" s="95">
        <v>41.966999999999999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1319.08</v>
      </c>
      <c r="AG14" s="53">
        <v>1333.9</v>
      </c>
      <c r="AH14" s="53">
        <v>1340.17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205.81</v>
      </c>
      <c r="H15" s="97">
        <v>8.2080000000000002</v>
      </c>
      <c r="I15" s="98">
        <v>205.15</v>
      </c>
      <c r="J15" s="99">
        <v>7.3929999999999998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1322.54</v>
      </c>
      <c r="AG15" s="53">
        <v>1329.37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318.45</v>
      </c>
      <c r="H16" s="100">
        <v>4.431</v>
      </c>
      <c r="I16" s="98">
        <v>318.05</v>
      </c>
      <c r="J16" s="99">
        <v>4.25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1330.44</v>
      </c>
      <c r="AG16" s="53">
        <v>1338.35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86.74</v>
      </c>
      <c r="H17" s="100">
        <v>533.18399999999997</v>
      </c>
      <c r="I17" s="98">
        <v>84.45</v>
      </c>
      <c r="J17" s="99">
        <v>439.24812626289037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1342.59</v>
      </c>
      <c r="AG17" s="53">
        <v>1346.29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118.95</v>
      </c>
      <c r="H18" s="100">
        <v>1.026</v>
      </c>
      <c r="I18" s="102">
        <v>118.28</v>
      </c>
      <c r="J18" s="103">
        <v>0.92300000000000004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1336.47</v>
      </c>
      <c r="AG18" s="53">
        <v>1360.15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118.09</v>
      </c>
      <c r="H19" s="105">
        <v>1.1579999999999999</v>
      </c>
      <c r="I19" s="98">
        <v>117.77</v>
      </c>
      <c r="J19" s="99">
        <v>0.64600000000000002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1334.88</v>
      </c>
      <c r="AG19" s="53">
        <v>1359.98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42.69</v>
      </c>
      <c r="H20" s="100">
        <v>1.2669999999999999</v>
      </c>
      <c r="I20" s="98">
        <v>40.69</v>
      </c>
      <c r="J20" s="99">
        <v>0.72799999999999998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1344.69</v>
      </c>
      <c r="AG20" s="53">
        <v>1364.21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49.1</v>
      </c>
      <c r="H21" s="100">
        <v>1.5760000000000001</v>
      </c>
      <c r="I21" s="106">
        <v>51.24</v>
      </c>
      <c r="J21" s="99">
        <v>2.4430000000000001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1344.36</v>
      </c>
      <c r="AG21" s="53">
        <v>1360.27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78.459999999999994</v>
      </c>
      <c r="H22" s="100">
        <v>0.68</v>
      </c>
      <c r="I22" s="98">
        <v>73.95</v>
      </c>
      <c r="J22" s="99">
        <v>0.19800000000000001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1341.98</v>
      </c>
      <c r="AG22" s="53">
        <v>1354.68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5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81.349999999999994</v>
      </c>
      <c r="H23" s="100">
        <v>0.24399999999999999</v>
      </c>
      <c r="I23" s="98">
        <v>78</v>
      </c>
      <c r="J23" s="99">
        <v>0</v>
      </c>
      <c r="K23" s="84" t="s">
        <v>51</v>
      </c>
      <c r="L23" s="109" t="s">
        <v>60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1336.75</v>
      </c>
      <c r="AG23" s="53">
        <v>1350.1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8.5" customHeight="1" thickBot="1" x14ac:dyDescent="0.25">
      <c r="B24" s="86">
        <f t="shared" si="0"/>
        <v>14</v>
      </c>
      <c r="C24" s="87" t="s">
        <v>61</v>
      </c>
      <c r="D24" s="87" t="s">
        <v>47</v>
      </c>
      <c r="E24" s="80">
        <v>69.95</v>
      </c>
      <c r="F24" s="81">
        <v>0.25</v>
      </c>
      <c r="G24" s="96">
        <v>69.39</v>
      </c>
      <c r="H24" s="100">
        <v>0.16700000000000001</v>
      </c>
      <c r="I24" s="98">
        <v>62.18</v>
      </c>
      <c r="J24" s="99">
        <v>7.5999999999999998E-2</v>
      </c>
      <c r="K24" s="84" t="s">
        <v>51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1343.62</v>
      </c>
      <c r="AG24" s="53">
        <v>1349.5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62</v>
      </c>
      <c r="D25" s="87" t="s">
        <v>47</v>
      </c>
      <c r="E25" s="80">
        <v>48.2</v>
      </c>
      <c r="F25" s="81">
        <v>0.38500000000000001</v>
      </c>
      <c r="G25" s="96">
        <v>45.79</v>
      </c>
      <c r="H25" s="100">
        <v>8.3000000000000004E-2</v>
      </c>
      <c r="I25" s="98">
        <v>46.39</v>
      </c>
      <c r="J25" s="99">
        <v>0.30399999999999999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1338.36</v>
      </c>
      <c r="AG25" s="53">
        <v>1358.77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63</v>
      </c>
      <c r="D26" s="87" t="s">
        <v>64</v>
      </c>
      <c r="E26" s="80">
        <v>136</v>
      </c>
      <c r="F26" s="81">
        <v>440</v>
      </c>
      <c r="G26" s="94">
        <v>134.84</v>
      </c>
      <c r="H26" s="94">
        <v>305.69499999999999</v>
      </c>
      <c r="I26" s="90">
        <v>135.75</v>
      </c>
      <c r="J26" s="110">
        <v>352.63796721</v>
      </c>
      <c r="K26" s="84" t="s">
        <v>65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1337.14</v>
      </c>
      <c r="AG26" s="53">
        <v>1357.4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66</v>
      </c>
      <c r="D27" s="87" t="s">
        <v>64</v>
      </c>
      <c r="E27" s="80">
        <v>113.5</v>
      </c>
      <c r="F27" s="81">
        <v>3.7519999999999998</v>
      </c>
      <c r="G27" s="94">
        <v>109.1</v>
      </c>
      <c r="H27" s="94">
        <v>0.249</v>
      </c>
      <c r="I27" s="111">
        <v>111.24</v>
      </c>
      <c r="J27" s="110">
        <v>0.35852041000000001</v>
      </c>
      <c r="K27" s="84" t="s">
        <v>65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1325.84</v>
      </c>
      <c r="AG27" s="53">
        <v>1367.03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67</v>
      </c>
      <c r="D28" s="87" t="s">
        <v>64</v>
      </c>
      <c r="E28" s="80">
        <v>225.4</v>
      </c>
      <c r="F28" s="80">
        <v>1.2</v>
      </c>
      <c r="G28" s="94">
        <v>202.3</v>
      </c>
      <c r="H28" s="94">
        <v>0.188</v>
      </c>
      <c r="I28" s="90">
        <v>201.1</v>
      </c>
      <c r="J28" s="110">
        <v>9.7585000000000005E-2</v>
      </c>
      <c r="K28" s="84" t="s">
        <v>65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1325.68</v>
      </c>
      <c r="AG28" s="53">
        <v>1371.52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68</v>
      </c>
      <c r="D29" s="87" t="s">
        <v>64</v>
      </c>
      <c r="E29" s="80">
        <v>224</v>
      </c>
      <c r="F29" s="81">
        <v>0.6</v>
      </c>
      <c r="G29" s="94">
        <v>218.54</v>
      </c>
      <c r="H29" s="94">
        <v>0.19700000000000001</v>
      </c>
      <c r="I29" s="111">
        <v>222.63</v>
      </c>
      <c r="J29" s="112">
        <v>0.47225</v>
      </c>
      <c r="K29" s="84" t="s">
        <v>65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1325.5</v>
      </c>
      <c r="AG29" s="53">
        <v>1371.31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69</v>
      </c>
      <c r="D30" s="87" t="s">
        <v>64</v>
      </c>
      <c r="E30" s="80">
        <v>196</v>
      </c>
      <c r="F30" s="81">
        <v>1.5820000000000001</v>
      </c>
      <c r="G30" s="94">
        <v>192.85</v>
      </c>
      <c r="H30" s="90">
        <v>0.14599999999999999</v>
      </c>
      <c r="I30" s="111">
        <v>194.13</v>
      </c>
      <c r="J30" s="110">
        <v>0.24907260000000001</v>
      </c>
      <c r="K30" s="84" t="s">
        <v>65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1331.05</v>
      </c>
      <c r="AG30" s="53">
        <v>1362.7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70</v>
      </c>
      <c r="D31" s="87" t="s">
        <v>64</v>
      </c>
      <c r="E31" s="80">
        <v>174</v>
      </c>
      <c r="F31" s="81">
        <v>0.47899999999999998</v>
      </c>
      <c r="G31" s="94">
        <v>168.5</v>
      </c>
      <c r="H31" s="94">
        <v>5.8000000000000003E-2</v>
      </c>
      <c r="I31" s="111">
        <v>169.7</v>
      </c>
      <c r="J31" s="110">
        <v>0.11042399999999999</v>
      </c>
      <c r="K31" s="84" t="s">
        <v>65</v>
      </c>
      <c r="L31" s="113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1330.25</v>
      </c>
      <c r="AG31" s="53">
        <v>1357.71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71</v>
      </c>
      <c r="D32" s="79" t="s">
        <v>64</v>
      </c>
      <c r="E32" s="88">
        <v>229.1</v>
      </c>
      <c r="F32" s="89">
        <v>0.79200000000000004</v>
      </c>
      <c r="G32" s="115">
        <v>223</v>
      </c>
      <c r="H32" s="115">
        <v>0.28899999999999998</v>
      </c>
      <c r="I32" s="116">
        <v>225.43</v>
      </c>
      <c r="J32" s="117">
        <v>0.47892299999999999</v>
      </c>
      <c r="K32" s="84" t="s">
        <v>65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1325.57</v>
      </c>
      <c r="AG32" s="53">
        <v>1356.21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72</v>
      </c>
      <c r="D33" s="87" t="s">
        <v>64</v>
      </c>
      <c r="E33" s="80">
        <v>249</v>
      </c>
      <c r="F33" s="81">
        <v>2.1240000000000001</v>
      </c>
      <c r="G33" s="94">
        <v>238.37</v>
      </c>
      <c r="H33" s="94">
        <v>9.9000000000000005E-2</v>
      </c>
      <c r="I33" s="111">
        <v>243.14</v>
      </c>
      <c r="J33" s="112">
        <v>0.63976599999999995</v>
      </c>
      <c r="K33" s="84" t="s">
        <v>65</v>
      </c>
      <c r="L33" s="113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1325.65</v>
      </c>
      <c r="AG33" s="53">
        <v>1358.03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73</v>
      </c>
      <c r="D34" s="87" t="s">
        <v>74</v>
      </c>
      <c r="E34" s="80">
        <v>164.75</v>
      </c>
      <c r="F34" s="80">
        <v>5</v>
      </c>
      <c r="G34" s="94">
        <v>146.68</v>
      </c>
      <c r="H34" s="94">
        <v>1.4470000000000001</v>
      </c>
      <c r="I34" s="90">
        <v>149.69</v>
      </c>
      <c r="J34" s="112">
        <v>3.4008223100000001</v>
      </c>
      <c r="K34" s="84" t="s">
        <v>65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1330.46</v>
      </c>
      <c r="AG34" s="53">
        <v>1362.48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75</v>
      </c>
      <c r="D35" s="87" t="s">
        <v>74</v>
      </c>
      <c r="E35" s="80">
        <v>179.1</v>
      </c>
      <c r="F35" s="81">
        <v>4.2</v>
      </c>
      <c r="G35" s="118">
        <v>228.03</v>
      </c>
      <c r="H35" s="118">
        <v>1.099</v>
      </c>
      <c r="I35" s="90">
        <v>230.97</v>
      </c>
      <c r="J35" s="110">
        <v>2.4624163100000001</v>
      </c>
      <c r="K35" s="84" t="s">
        <v>65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1329.06</v>
      </c>
      <c r="AG35" s="53">
        <v>1362.01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76</v>
      </c>
      <c r="D36" s="87" t="s">
        <v>77</v>
      </c>
      <c r="E36" s="80">
        <v>325.56</v>
      </c>
      <c r="F36" s="81">
        <v>0.70099999999999996</v>
      </c>
      <c r="G36" s="118">
        <v>321.43</v>
      </c>
      <c r="H36" s="118">
        <v>0.36299999999999999</v>
      </c>
      <c r="I36" s="111">
        <v>323.89</v>
      </c>
      <c r="J36" s="112">
        <v>0.55194520000000002</v>
      </c>
      <c r="K36" s="84" t="s">
        <v>65</v>
      </c>
      <c r="L36" s="85">
        <f t="shared" si="2"/>
        <v>0</v>
      </c>
      <c r="M36" s="61"/>
      <c r="N36" s="62">
        <v>30</v>
      </c>
      <c r="O36" s="63">
        <v>691.96</v>
      </c>
      <c r="P36" s="119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20"/>
      <c r="AE36" s="53">
        <v>1261.4000000000001</v>
      </c>
      <c r="AF36" s="53">
        <v>1331.05</v>
      </c>
      <c r="AG36" s="53">
        <v>1361.81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78</v>
      </c>
      <c r="D37" s="87" t="s">
        <v>77</v>
      </c>
      <c r="E37" s="80">
        <v>129.19999999999999</v>
      </c>
      <c r="F37" s="81">
        <v>0.5</v>
      </c>
      <c r="G37" s="94">
        <v>125.85</v>
      </c>
      <c r="H37" s="94">
        <v>0.161</v>
      </c>
      <c r="I37" s="111">
        <v>129.19999999999999</v>
      </c>
      <c r="J37" s="110">
        <v>0.5</v>
      </c>
      <c r="K37" s="84" t="s">
        <v>65</v>
      </c>
      <c r="L37" s="85">
        <f t="shared" si="2"/>
        <v>0</v>
      </c>
      <c r="M37" s="61"/>
      <c r="N37" s="62">
        <v>31</v>
      </c>
      <c r="O37" s="63">
        <v>692.87</v>
      </c>
      <c r="P37" s="119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20"/>
      <c r="AE37" s="53">
        <v>1268.79</v>
      </c>
      <c r="AF37" s="120"/>
      <c r="AG37" s="53">
        <v>1367.36</v>
      </c>
      <c r="AH37" s="120"/>
      <c r="AI37" s="53">
        <v>0</v>
      </c>
      <c r="AJ37" s="53">
        <v>0</v>
      </c>
      <c r="AK37" s="120"/>
      <c r="AL37" s="53">
        <v>0</v>
      </c>
      <c r="AM37" s="120"/>
      <c r="AN37" s="54">
        <v>0</v>
      </c>
      <c r="AO37" s="27"/>
      <c r="AP37" s="101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79</v>
      </c>
      <c r="D38" s="87" t="s">
        <v>77</v>
      </c>
      <c r="E38" s="80">
        <v>282.77999999999997</v>
      </c>
      <c r="F38" s="81">
        <v>0.51300000000000001</v>
      </c>
      <c r="G38" s="94">
        <v>278.32</v>
      </c>
      <c r="H38" s="94">
        <v>9.5000000000000001E-2</v>
      </c>
      <c r="I38" s="90">
        <v>282.41000000000003</v>
      </c>
      <c r="J38" s="110">
        <v>0.46222839999999998</v>
      </c>
      <c r="K38" s="84" t="s">
        <v>65</v>
      </c>
      <c r="L38" s="85">
        <f t="shared" si="2"/>
        <v>0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1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80</v>
      </c>
      <c r="D39" s="87" t="s">
        <v>77</v>
      </c>
      <c r="E39" s="80">
        <v>99</v>
      </c>
      <c r="F39" s="81">
        <v>2.6110000000000002</v>
      </c>
      <c r="G39" s="94">
        <v>96.72</v>
      </c>
      <c r="H39" s="94">
        <v>0.50600000000000001</v>
      </c>
      <c r="I39" s="111">
        <v>99</v>
      </c>
      <c r="J39" s="112">
        <v>0.99895157000000001</v>
      </c>
      <c r="K39" s="84" t="s">
        <v>65</v>
      </c>
      <c r="L39" s="85">
        <f t="shared" si="2"/>
        <v>0</v>
      </c>
      <c r="M39" s="61"/>
      <c r="N39" s="130" t="s">
        <v>81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81</v>
      </c>
      <c r="AC39" s="131">
        <f>IF(AC43&gt;$BV$62,"tad",IF(AC45&gt;$BV$62,"tad",MAX(AC7:AC37)))</f>
        <v>589.03</v>
      </c>
      <c r="AD39" s="132">
        <f>IF(AD43&gt;$BV$62,"tad",IF(AD45&gt;$BV$62,"tad",MAX(AD7:AD37)))</f>
        <v>899.2</v>
      </c>
      <c r="AE39" s="133">
        <f>IF(AE43&gt;$BV$62,"tad",IF(AE45&gt;$BV$62,"tad",MAX(AE7:AE37)))</f>
        <v>1268.79</v>
      </c>
      <c r="AF39" s="133">
        <f t="shared" ref="AF39:AN40" si="4">IF(AF43&gt;$BV$62,"tad",IF(AF45&gt;$BV$62,"tad",MAX(AF7:AF37)))</f>
        <v>1344.69</v>
      </c>
      <c r="AG39" s="133">
        <f t="shared" si="4"/>
        <v>1371.52</v>
      </c>
      <c r="AH39" s="133">
        <f t="shared" si="4"/>
        <v>1372.39</v>
      </c>
      <c r="AI39" s="133">
        <f t="shared" si="4"/>
        <v>0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1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82</v>
      </c>
      <c r="D40" s="87" t="s">
        <v>77</v>
      </c>
      <c r="E40" s="80">
        <v>189.7</v>
      </c>
      <c r="F40" s="80">
        <v>7.9000000000000001E-2</v>
      </c>
      <c r="G40" s="94">
        <v>187.9</v>
      </c>
      <c r="H40" s="94">
        <v>2.1999999999999999E-2</v>
      </c>
      <c r="I40" s="111">
        <v>189.43</v>
      </c>
      <c r="J40" s="112">
        <v>7.4088000000000001E-2</v>
      </c>
      <c r="K40" s="84" t="s">
        <v>65</v>
      </c>
      <c r="L40" s="85">
        <f t="shared" si="2"/>
        <v>0</v>
      </c>
      <c r="M40" s="135"/>
      <c r="N40" s="62" t="s">
        <v>83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83</v>
      </c>
      <c r="AC40" s="137">
        <f t="shared" ref="AC40:AM40" si="6">IF(AC43&gt;$BV$62,"tad",IF(AC45&gt;$BV$62,"tad",AVERAGE(AC7:AC37)))</f>
        <v>491.63709677419359</v>
      </c>
      <c r="AD40" s="138">
        <f t="shared" si="6"/>
        <v>710.70275862068956</v>
      </c>
      <c r="AE40" s="138">
        <f>IF(AE43&gt;$BV$62,"tad",IF(AE45&gt;$BV$62,"tad",AVERAGE(AE7:AE37)))</f>
        <v>1158.8019354838709</v>
      </c>
      <c r="AF40" s="139">
        <f t="shared" si="6"/>
        <v>1323.3066666666666</v>
      </c>
      <c r="AG40" s="139">
        <f t="shared" si="6"/>
        <v>1349.8403225806453</v>
      </c>
      <c r="AH40" s="139">
        <f t="shared" si="6"/>
        <v>361.839</v>
      </c>
      <c r="AI40" s="139">
        <f t="shared" si="6"/>
        <v>0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f t="shared" si="4"/>
        <v>0</v>
      </c>
      <c r="AO40" s="27"/>
      <c r="AP40" s="101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84</v>
      </c>
      <c r="D41" s="87" t="s">
        <v>77</v>
      </c>
      <c r="E41" s="80">
        <v>171.19</v>
      </c>
      <c r="F41" s="81">
        <v>9.6879999999999994E-2</v>
      </c>
      <c r="G41" s="94">
        <v>168.85</v>
      </c>
      <c r="H41" s="141">
        <v>0.04</v>
      </c>
      <c r="I41" s="111">
        <v>171.4</v>
      </c>
      <c r="J41" s="112">
        <v>0.101966</v>
      </c>
      <c r="K41" s="84" t="s">
        <v>65</v>
      </c>
      <c r="L41" s="85">
        <f t="shared" si="2"/>
        <v>0</v>
      </c>
      <c r="M41" s="135"/>
      <c r="N41" s="142" t="s">
        <v>85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85</v>
      </c>
      <c r="AC41" s="144">
        <f t="shared" ref="AC41:AN41" si="8">IF(AC43&gt;$BV$62,"tad",IF(AC45&gt;$BV$62,"tad",MIN(AC7:AC37)))</f>
        <v>338.45</v>
      </c>
      <c r="AD41" s="145">
        <f t="shared" si="8"/>
        <v>594.27</v>
      </c>
      <c r="AE41" s="145">
        <f t="shared" si="8"/>
        <v>908.93</v>
      </c>
      <c r="AF41" s="146">
        <f t="shared" si="8"/>
        <v>1274.99</v>
      </c>
      <c r="AG41" s="146">
        <f t="shared" si="8"/>
        <v>1322.17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6">
        <f t="shared" si="8"/>
        <v>0</v>
      </c>
      <c r="AN41" s="147">
        <f t="shared" si="8"/>
        <v>0</v>
      </c>
      <c r="AO41" s="27"/>
      <c r="AP41" s="101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86</v>
      </c>
      <c r="D42" s="87" t="s">
        <v>87</v>
      </c>
      <c r="E42" s="80">
        <v>142.6</v>
      </c>
      <c r="F42" s="81">
        <v>9.157</v>
      </c>
      <c r="G42" s="94">
        <v>149.6</v>
      </c>
      <c r="H42" s="94">
        <v>1.6220000000000001</v>
      </c>
      <c r="I42" s="90">
        <v>152.83000000000001</v>
      </c>
      <c r="J42" s="148">
        <v>8.5601552299999994</v>
      </c>
      <c r="K42" s="84" t="s">
        <v>65</v>
      </c>
      <c r="L42" s="85">
        <f t="shared" si="2"/>
        <v>0</v>
      </c>
      <c r="M42" s="135"/>
      <c r="N42" s="130" t="s">
        <v>88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88</v>
      </c>
      <c r="AC42" s="131">
        <f t="shared" ref="AC42:AN42" si="10">IF(AC43&gt;$BV$62,"tad",AVERAGE(AC7:AC21))</f>
        <v>428.16666666666669</v>
      </c>
      <c r="AD42" s="132">
        <f t="shared" si="10"/>
        <v>631.85666666666657</v>
      </c>
      <c r="AE42" s="132">
        <f t="shared" si="10"/>
        <v>1078.8106666666667</v>
      </c>
      <c r="AF42" s="133">
        <f t="shared" si="10"/>
        <v>1314.7493333333332</v>
      </c>
      <c r="AG42" s="133">
        <f t="shared" si="10"/>
        <v>1338.4286666666667</v>
      </c>
      <c r="AH42" s="133">
        <f t="shared" si="10"/>
        <v>723.678</v>
      </c>
      <c r="AI42" s="133">
        <f t="shared" si="10"/>
        <v>0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1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89</v>
      </c>
      <c r="D43" s="87" t="s">
        <v>87</v>
      </c>
      <c r="E43" s="80">
        <v>239.5</v>
      </c>
      <c r="F43" s="81">
        <v>2.6720000000000002</v>
      </c>
      <c r="G43" s="94">
        <v>238.05</v>
      </c>
      <c r="H43" s="141">
        <v>1.8879999999999999</v>
      </c>
      <c r="I43" s="90">
        <v>2</v>
      </c>
      <c r="J43" s="148">
        <v>2.2387999999999999</v>
      </c>
      <c r="K43" s="84" t="s">
        <v>65</v>
      </c>
      <c r="L43" s="85">
        <f t="shared" si="2"/>
        <v>0</v>
      </c>
      <c r="M43" s="61"/>
      <c r="N43" s="142" t="s">
        <v>90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90</v>
      </c>
      <c r="AC43" s="144">
        <f t="shared" ref="AC43:AN43" si="11">IF(AR52&gt;0,AR52,0)</f>
        <v>0</v>
      </c>
      <c r="AD43" s="145">
        <f>IF(AS52&gt;0,AS52,0)</f>
        <v>0</v>
      </c>
      <c r="AE43" s="145">
        <f t="shared" si="11"/>
        <v>0</v>
      </c>
      <c r="AF43" s="145">
        <f t="shared" si="11"/>
        <v>0</v>
      </c>
      <c r="AG43" s="145">
        <f t="shared" si="11"/>
        <v>0</v>
      </c>
      <c r="AH43" s="145">
        <f t="shared" si="11"/>
        <v>0</v>
      </c>
      <c r="AI43" s="145">
        <f t="shared" si="11"/>
        <v>0</v>
      </c>
      <c r="AJ43" s="145">
        <f t="shared" si="11"/>
        <v>0</v>
      </c>
      <c r="AK43" s="145">
        <f t="shared" si="11"/>
        <v>0</v>
      </c>
      <c r="AL43" s="145">
        <f t="shared" si="11"/>
        <v>0</v>
      </c>
      <c r="AM43" s="145">
        <f t="shared" si="11"/>
        <v>0</v>
      </c>
      <c r="AN43" s="149">
        <f t="shared" si="11"/>
        <v>0</v>
      </c>
      <c r="AO43" s="27"/>
      <c r="AP43" s="101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91</v>
      </c>
      <c r="D44" s="87" t="s">
        <v>92</v>
      </c>
      <c r="E44" s="80">
        <v>120.5</v>
      </c>
      <c r="F44" s="81">
        <v>3.677</v>
      </c>
      <c r="G44" s="94">
        <v>119.75</v>
      </c>
      <c r="H44" s="94">
        <v>2.3010000000000002</v>
      </c>
      <c r="I44" s="90">
        <v>120.75</v>
      </c>
      <c r="J44" s="110">
        <v>4.154369</v>
      </c>
      <c r="K44" s="84" t="s">
        <v>65</v>
      </c>
      <c r="L44" s="85">
        <f t="shared" si="2"/>
        <v>0</v>
      </c>
      <c r="M44" s="61"/>
      <c r="N44" s="46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93</v>
      </c>
      <c r="AC44" s="131">
        <f>IF(AC45&gt;$BV$62,"tad",AVERAGE(AC22:AC37))</f>
        <v>551.140625</v>
      </c>
      <c r="AD44" s="132">
        <f t="shared" ref="AD44:AN44" si="13">IF(AD45&gt;$BV$62,"tad",AVERAGE(AD22:AD37))</f>
        <v>795.18071428571443</v>
      </c>
      <c r="AE44" s="132">
        <f t="shared" si="13"/>
        <v>1233.79375</v>
      </c>
      <c r="AF44" s="132">
        <f t="shared" si="13"/>
        <v>1331.864</v>
      </c>
      <c r="AG44" s="132">
        <f t="shared" si="13"/>
        <v>1360.5387499999999</v>
      </c>
      <c r="AH44" s="132">
        <f t="shared" si="13"/>
        <v>0</v>
      </c>
      <c r="AI44" s="132">
        <f t="shared" si="13"/>
        <v>0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1">
        <f t="shared" si="13"/>
        <v>0</v>
      </c>
      <c r="AO44" s="27"/>
      <c r="AP44" s="101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94</v>
      </c>
      <c r="D45" s="87" t="s">
        <v>95</v>
      </c>
      <c r="E45" s="80">
        <v>110.56</v>
      </c>
      <c r="F45" s="81">
        <v>2.75</v>
      </c>
      <c r="G45" s="94">
        <v>109.55</v>
      </c>
      <c r="H45" s="94">
        <v>1.35</v>
      </c>
      <c r="I45" s="90">
        <v>110.52</v>
      </c>
      <c r="J45" s="110">
        <v>2.6741071199999999</v>
      </c>
      <c r="K45" s="84" t="s">
        <v>65</v>
      </c>
      <c r="L45" s="85">
        <f t="shared" si="2"/>
        <v>0</v>
      </c>
      <c r="M45" s="61"/>
      <c r="N45" s="142" t="s">
        <v>90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90</v>
      </c>
      <c r="AC45" s="144">
        <f t="shared" ref="AC45:AN45" si="14">IF(AR58&gt;0,AR58,0)</f>
        <v>0</v>
      </c>
      <c r="AD45" s="145">
        <f t="shared" si="14"/>
        <v>0</v>
      </c>
      <c r="AE45" s="145">
        <f t="shared" si="14"/>
        <v>0</v>
      </c>
      <c r="AF45" s="145">
        <f t="shared" si="14"/>
        <v>0</v>
      </c>
      <c r="AG45" s="145">
        <f t="shared" si="14"/>
        <v>0</v>
      </c>
      <c r="AH45" s="145">
        <f t="shared" si="14"/>
        <v>0</v>
      </c>
      <c r="AI45" s="145">
        <f t="shared" si="14"/>
        <v>0</v>
      </c>
      <c r="AJ45" s="145">
        <f t="shared" si="14"/>
        <v>0</v>
      </c>
      <c r="AK45" s="145">
        <f t="shared" si="14"/>
        <v>0</v>
      </c>
      <c r="AL45" s="145">
        <f t="shared" si="14"/>
        <v>0</v>
      </c>
      <c r="AM45" s="145">
        <f t="shared" si="14"/>
        <v>0</v>
      </c>
      <c r="AN45" s="149">
        <f t="shared" si="14"/>
        <v>0</v>
      </c>
      <c r="AO45" s="27"/>
      <c r="AP45" s="101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96</v>
      </c>
      <c r="D46" s="87" t="s">
        <v>97</v>
      </c>
      <c r="E46" s="80">
        <v>72</v>
      </c>
      <c r="F46" s="81">
        <v>38.036000000000001</v>
      </c>
      <c r="G46" s="80">
        <v>57.2</v>
      </c>
      <c r="H46" s="81">
        <v>12.297000000000001</v>
      </c>
      <c r="I46" s="90">
        <v>71.09</v>
      </c>
      <c r="J46" s="148">
        <v>35.700000000000003</v>
      </c>
      <c r="K46" s="84" t="s">
        <v>96</v>
      </c>
      <c r="L46" s="85">
        <f t="shared" si="2"/>
        <v>0</v>
      </c>
      <c r="M46" s="61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 s="27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 s="27"/>
      <c r="AP46" s="101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98</v>
      </c>
      <c r="D47" s="87" t="s">
        <v>97</v>
      </c>
      <c r="E47" s="80">
        <v>185</v>
      </c>
      <c r="F47" s="81">
        <v>388.72199999999998</v>
      </c>
      <c r="G47" s="90">
        <v>171.5</v>
      </c>
      <c r="H47" s="91">
        <v>252.85599999999999</v>
      </c>
      <c r="I47" s="90">
        <v>178.06</v>
      </c>
      <c r="J47" s="148">
        <v>318.589</v>
      </c>
      <c r="K47" s="84" t="s">
        <v>99</v>
      </c>
      <c r="L47" s="85">
        <f t="shared" si="2"/>
        <v>0</v>
      </c>
      <c r="M47" s="61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100</v>
      </c>
      <c r="D48" s="87" t="s">
        <v>101</v>
      </c>
      <c r="E48" s="80">
        <v>231</v>
      </c>
      <c r="F48" s="81">
        <v>23.24</v>
      </c>
      <c r="G48" s="90">
        <v>229.28</v>
      </c>
      <c r="H48" s="91">
        <v>8.2620000000000005</v>
      </c>
      <c r="I48" s="90">
        <v>229.41</v>
      </c>
      <c r="J48" s="148">
        <v>8.8879999999999999</v>
      </c>
      <c r="K48" s="84" t="s">
        <v>102</v>
      </c>
      <c r="L48" s="85">
        <f>IF(J48=0,"Waduk Kosong",)</f>
        <v>0</v>
      </c>
      <c r="M48" s="160"/>
      <c r="N48" s="161"/>
      <c r="AB48" s="162" t="s">
        <v>103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104</v>
      </c>
      <c r="AW48" s="165" t="s">
        <v>12</v>
      </c>
      <c r="AX48" s="165" t="s">
        <v>13</v>
      </c>
      <c r="AY48" s="165" t="s">
        <v>105</v>
      </c>
      <c r="AZ48" s="165" t="s">
        <v>15</v>
      </c>
      <c r="BA48" s="165" t="s">
        <v>106</v>
      </c>
      <c r="BB48" s="165" t="s">
        <v>107</v>
      </c>
      <c r="BC48" s="165" t="s">
        <v>108</v>
      </c>
      <c r="BD48"/>
      <c r="BE48"/>
    </row>
    <row r="49" spans="2:57" ht="27" customHeight="1" x14ac:dyDescent="0.2">
      <c r="B49" s="78">
        <v>39</v>
      </c>
      <c r="C49" s="79" t="s">
        <v>109</v>
      </c>
      <c r="D49" s="79" t="s">
        <v>40</v>
      </c>
      <c r="E49" s="88">
        <v>149.30000000000001</v>
      </c>
      <c r="F49" s="89">
        <v>17.670000000000002</v>
      </c>
      <c r="G49" s="88">
        <v>149.28</v>
      </c>
      <c r="H49" s="89">
        <v>10.9</v>
      </c>
      <c r="I49" s="88">
        <v>149.33600000000001</v>
      </c>
      <c r="J49" s="166">
        <v>10.96</v>
      </c>
      <c r="K49" s="84" t="s">
        <v>110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1372.39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111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38.880000000000003</v>
      </c>
      <c r="J50" s="171">
        <v>0.45800000000000002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113</v>
      </c>
      <c r="D51" s="174" t="s">
        <v>54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69.95</v>
      </c>
      <c r="J51" s="178">
        <v>0.73799999999999999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2" t="s">
        <v>114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180"/>
      <c r="C52" s="181" t="s">
        <v>115</v>
      </c>
      <c r="D52" s="181"/>
      <c r="E52" s="182"/>
      <c r="F52" s="183">
        <f>SUM(F11:F51)</f>
        <v>1806.642478</v>
      </c>
      <c r="G52" s="182"/>
      <c r="H52" s="183">
        <f>SUM(H11:H51)</f>
        <v>1271.814331</v>
      </c>
      <c r="I52" s="182"/>
      <c r="J52" s="184">
        <f>SUM(J11:J51)</f>
        <v>1340.17018662289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117</v>
      </c>
      <c r="C53" s="189" t="s">
        <v>118</v>
      </c>
      <c r="D53" s="189"/>
      <c r="E53" s="190"/>
      <c r="F53" s="191"/>
      <c r="G53" s="192"/>
      <c r="H53" s="193">
        <v>1</v>
      </c>
      <c r="I53" s="190"/>
      <c r="J53" s="194">
        <f>IFERROR(+J52/H52,0)</f>
        <v>1.0537467254116748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119</v>
      </c>
      <c r="D54" s="198"/>
      <c r="E54" s="199">
        <f>'[1]RINCI 1'!E18</f>
        <v>1726.8225980000002</v>
      </c>
      <c r="F54" s="200">
        <v>1</v>
      </c>
      <c r="G54" s="200">
        <f>+H52/F52*100%</f>
        <v>0.7039656968588115</v>
      </c>
      <c r="H54" s="200"/>
      <c r="I54" s="201">
        <f>+J52/F52</f>
        <v>0.74180154786712038</v>
      </c>
      <c r="J54" s="201"/>
      <c r="K54" s="202"/>
      <c r="L54" s="202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198" t="s">
        <v>120</v>
      </c>
      <c r="D55" s="198"/>
      <c r="E55" s="203">
        <f>F52-E54</f>
        <v>79.819879999999785</v>
      </c>
      <c r="F55" s="200"/>
      <c r="G55" s="200"/>
      <c r="H55" s="200"/>
      <c r="I55" s="201"/>
      <c r="J55" s="201"/>
      <c r="K55" s="202"/>
      <c r="L55" s="202"/>
      <c r="M55" s="204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5"/>
      <c r="E56" s="104"/>
      <c r="F56" s="104"/>
      <c r="G56" s="206"/>
      <c r="H56" s="207"/>
      <c r="I56" s="104"/>
      <c r="J56" s="208"/>
      <c r="K56" s="208"/>
      <c r="L56" s="208"/>
      <c r="M56" s="209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0"/>
      <c r="D57" s="210"/>
      <c r="E57" s="210"/>
      <c r="F57" s="211">
        <v>7</v>
      </c>
      <c r="G57" s="31" t="s">
        <v>19</v>
      </c>
      <c r="H57" s="30">
        <v>2020</v>
      </c>
      <c r="I57" s="210"/>
      <c r="J57" s="210"/>
      <c r="K57" s="212"/>
      <c r="L57" s="213"/>
      <c r="M57" s="209"/>
      <c r="Y57" s="3" t="s">
        <v>122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2" t="s">
        <v>114</v>
      </c>
      <c r="AR57" s="152">
        <f t="shared" ref="AR57:BC57" si="17">COUNT(AC22:AC37)</f>
        <v>16</v>
      </c>
      <c r="AS57" s="152">
        <f t="shared" si="17"/>
        <v>14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15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14" t="s">
        <v>20</v>
      </c>
      <c r="C58" s="215" t="s">
        <v>21</v>
      </c>
      <c r="D58" s="215" t="s">
        <v>22</v>
      </c>
      <c r="E58" s="216" t="s">
        <v>23</v>
      </c>
      <c r="F58" s="217"/>
      <c r="G58" s="216" t="s">
        <v>24</v>
      </c>
      <c r="H58" s="217"/>
      <c r="I58" s="216" t="s">
        <v>25</v>
      </c>
      <c r="J58" s="217"/>
      <c r="K58" s="218" t="s">
        <v>123</v>
      </c>
      <c r="L58" s="2"/>
      <c r="M58" s="209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116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9"/>
      <c r="C59" s="220"/>
      <c r="D59" s="220"/>
      <c r="E59" s="221" t="s">
        <v>28</v>
      </c>
      <c r="F59" s="221" t="s">
        <v>29</v>
      </c>
      <c r="G59" s="222" t="s">
        <v>28</v>
      </c>
      <c r="H59" s="221" t="s">
        <v>29</v>
      </c>
      <c r="I59" s="222" t="s">
        <v>28</v>
      </c>
      <c r="J59" s="221" t="s">
        <v>29</v>
      </c>
      <c r="K59" s="223"/>
      <c r="L59" s="2"/>
      <c r="M59" s="209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4"/>
      <c r="C60" s="225"/>
      <c r="D60" s="225"/>
      <c r="E60" s="226" t="s">
        <v>30</v>
      </c>
      <c r="F60" s="226" t="s">
        <v>124</v>
      </c>
      <c r="G60" s="227" t="s">
        <v>30</v>
      </c>
      <c r="H60" s="226" t="s">
        <v>124</v>
      </c>
      <c r="I60" s="227" t="s">
        <v>30</v>
      </c>
      <c r="J60" s="226" t="s">
        <v>124</v>
      </c>
      <c r="K60" s="228"/>
      <c r="L60" s="2"/>
      <c r="M60" s="209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29" t="s">
        <v>125</v>
      </c>
      <c r="AS60" s="230"/>
      <c r="AT60" s="231">
        <f>SUM(AC45:AN45)+SUM(AC43:AN43)</f>
        <v>0</v>
      </c>
      <c r="AU60" s="232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3">
        <v>2</v>
      </c>
      <c r="D61" s="233">
        <v>3</v>
      </c>
      <c r="E61" s="233">
        <v>4</v>
      </c>
      <c r="F61" s="233">
        <v>5</v>
      </c>
      <c r="G61" s="233">
        <v>6</v>
      </c>
      <c r="H61" s="233">
        <v>7</v>
      </c>
      <c r="I61" s="233">
        <v>8</v>
      </c>
      <c r="J61" s="233">
        <v>9</v>
      </c>
      <c r="K61" s="234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5" t="s">
        <v>32</v>
      </c>
      <c r="D62" s="235" t="s">
        <v>33</v>
      </c>
      <c r="E62" s="236">
        <v>55.77</v>
      </c>
      <c r="F62" s="237">
        <v>31.144597999999998</v>
      </c>
      <c r="G62" s="238">
        <v>53.24</v>
      </c>
      <c r="H62" s="238">
        <v>18.036000000000001</v>
      </c>
      <c r="I62" s="238">
        <v>55.65</v>
      </c>
      <c r="J62" s="239">
        <v>30.435600000000001</v>
      </c>
      <c r="K62" s="240" t="str">
        <f>IF(I62&gt;E62,"Limpas","")</f>
        <v/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1" t="s">
        <v>35</v>
      </c>
      <c r="D63" s="241" t="s">
        <v>33</v>
      </c>
      <c r="E63" s="242">
        <v>339.5</v>
      </c>
      <c r="F63" s="243">
        <v>7.77</v>
      </c>
      <c r="G63" s="244">
        <v>338.77</v>
      </c>
      <c r="H63" s="245">
        <v>7.157</v>
      </c>
      <c r="I63" s="244">
        <v>339.35</v>
      </c>
      <c r="J63" s="246">
        <v>7.6425000000000001</v>
      </c>
      <c r="K63" s="240"/>
      <c r="L63" s="247"/>
      <c r="M63" s="248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1" t="s">
        <v>37</v>
      </c>
      <c r="D64" s="241" t="s">
        <v>38</v>
      </c>
      <c r="E64" s="236">
        <v>77.5</v>
      </c>
      <c r="F64" s="237">
        <v>49.02</v>
      </c>
      <c r="G64" s="244">
        <v>73.650000000000006</v>
      </c>
      <c r="H64" s="245">
        <v>27.367000000000001</v>
      </c>
      <c r="I64" s="244">
        <v>77.239999999999995</v>
      </c>
      <c r="J64" s="246">
        <v>47.338602999999999</v>
      </c>
      <c r="K64" s="240" t="str">
        <f>IF(I64&gt;E64,"Limpas","")</f>
        <v/>
      </c>
      <c r="L64" s="247"/>
      <c r="M64" s="249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1" t="s">
        <v>39</v>
      </c>
      <c r="D65" s="241" t="s">
        <v>40</v>
      </c>
      <c r="E65" s="236">
        <v>463.3</v>
      </c>
      <c r="F65" s="237">
        <v>49.9</v>
      </c>
      <c r="G65" s="250">
        <v>462.22</v>
      </c>
      <c r="H65" s="250">
        <v>27.992000000000001</v>
      </c>
      <c r="I65" s="251">
        <v>462.74</v>
      </c>
      <c r="J65" s="246">
        <v>42.587000000000003</v>
      </c>
      <c r="K65" s="240" t="str">
        <f>IF(I65&gt;E65,"Limpas","")</f>
        <v/>
      </c>
      <c r="L65" s="247"/>
      <c r="M65" s="252"/>
      <c r="N65" s="61"/>
      <c r="AB65" s="253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4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1" t="s">
        <v>42</v>
      </c>
      <c r="D66" s="241" t="s">
        <v>43</v>
      </c>
      <c r="E66" s="236">
        <v>207</v>
      </c>
      <c r="F66" s="237">
        <v>9.5030000000000001</v>
      </c>
      <c r="G66" s="244">
        <v>197.74</v>
      </c>
      <c r="H66" s="255">
        <v>2.14</v>
      </c>
      <c r="I66" s="256">
        <v>205.15</v>
      </c>
      <c r="J66" s="239">
        <v>7.3929999999999998</v>
      </c>
      <c r="K66" s="240"/>
      <c r="L66" s="257"/>
      <c r="N66" s="61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58" t="e">
        <f>+#REF!&amp;"  hari"</f>
        <v>#REF!</v>
      </c>
      <c r="AN66"/>
      <c r="AO66"/>
      <c r="AP66" s="101"/>
      <c r="AQ66" s="254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1" t="s">
        <v>45</v>
      </c>
      <c r="D67" s="241" t="s">
        <v>43</v>
      </c>
      <c r="E67" s="236">
        <v>320</v>
      </c>
      <c r="F67" s="237">
        <v>5.1509999999999998</v>
      </c>
      <c r="G67" s="244">
        <v>308.7</v>
      </c>
      <c r="H67" s="255">
        <v>0.84</v>
      </c>
      <c r="I67" s="256">
        <v>317.95</v>
      </c>
      <c r="J67" s="239">
        <v>4.2050000000000001</v>
      </c>
      <c r="K67" s="240" t="str">
        <f>IF(I67&gt;E67,"Limpas","")</f>
        <v/>
      </c>
      <c r="L67" s="257"/>
      <c r="N67" s="61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4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1" t="s">
        <v>46</v>
      </c>
      <c r="D68" s="241" t="s">
        <v>47</v>
      </c>
      <c r="E68" s="236">
        <v>90</v>
      </c>
      <c r="F68" s="237">
        <v>689.09100000000001</v>
      </c>
      <c r="G68" s="244">
        <v>78.88</v>
      </c>
      <c r="H68" s="244">
        <v>258.74799999999999</v>
      </c>
      <c r="I68" s="256">
        <v>84.54</v>
      </c>
      <c r="J68" s="246">
        <v>442.70984819076892</v>
      </c>
      <c r="K68" s="240" t="str">
        <f>IF(I68&gt;E68,"Limpas","")</f>
        <v/>
      </c>
      <c r="L68" s="257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4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1" t="s">
        <v>49</v>
      </c>
      <c r="D69" s="241" t="s">
        <v>50</v>
      </c>
      <c r="E69" s="236">
        <v>120.5</v>
      </c>
      <c r="F69" s="237">
        <v>2.0920000000000001</v>
      </c>
      <c r="G69" s="244">
        <v>115.4</v>
      </c>
      <c r="H69" s="245">
        <v>0.39</v>
      </c>
      <c r="I69" s="259">
        <v>118.37</v>
      </c>
      <c r="J69" s="239">
        <v>0.96299999999999997</v>
      </c>
      <c r="K69" s="240" t="str">
        <f>IF(I69&gt;E69,"Limpas","")</f>
        <v/>
      </c>
      <c r="L69" s="257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4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1" t="s">
        <v>52</v>
      </c>
      <c r="D70" s="241" t="s">
        <v>50</v>
      </c>
      <c r="E70" s="236">
        <v>120.8</v>
      </c>
      <c r="F70" s="237">
        <v>2.3530000000000002</v>
      </c>
      <c r="G70" s="244">
        <v>115.901</v>
      </c>
      <c r="H70" s="245">
        <v>0.42</v>
      </c>
      <c r="I70" s="256">
        <v>117.77</v>
      </c>
      <c r="J70" s="239">
        <v>0.64600000000000002</v>
      </c>
      <c r="K70" s="240" t="str">
        <f>IF(I70&gt;E70,"Limpas","")</f>
        <v/>
      </c>
      <c r="L70" s="257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4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1" t="s">
        <v>53</v>
      </c>
      <c r="D71" s="241" t="s">
        <v>54</v>
      </c>
      <c r="E71" s="236">
        <v>46.5</v>
      </c>
      <c r="F71" s="236">
        <v>4.5999999999999996</v>
      </c>
      <c r="G71" s="244">
        <v>38.450000000000003</v>
      </c>
      <c r="H71" s="244">
        <v>0.41</v>
      </c>
      <c r="I71" s="256">
        <v>40.69</v>
      </c>
      <c r="J71" s="239">
        <v>0.72799999999999998</v>
      </c>
      <c r="K71" s="240" t="str">
        <f>IF(I71&gt;E71,"Limpas","")</f>
        <v/>
      </c>
      <c r="L71" s="260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4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1" t="s">
        <v>56</v>
      </c>
      <c r="D72" s="241" t="s">
        <v>54</v>
      </c>
      <c r="E72" s="236">
        <v>51.5</v>
      </c>
      <c r="F72" s="237">
        <v>2.4159999999999999</v>
      </c>
      <c r="G72" s="244">
        <v>47.39</v>
      </c>
      <c r="H72" s="244">
        <v>1.06</v>
      </c>
      <c r="I72" s="261">
        <v>51.24</v>
      </c>
      <c r="J72" s="239">
        <v>2.4430000000000001</v>
      </c>
      <c r="K72" s="240" t="str">
        <f t="shared" ref="K72:K98" si="23">IF(I72&gt;E72,"Limpas","")</f>
        <v/>
      </c>
      <c r="L72" s="257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4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1" t="s">
        <v>58</v>
      </c>
      <c r="D73" s="241" t="s">
        <v>47</v>
      </c>
      <c r="E73" s="236">
        <v>81</v>
      </c>
      <c r="F73" s="237">
        <v>1.093</v>
      </c>
      <c r="G73" s="244">
        <v>76.08</v>
      </c>
      <c r="H73" s="245">
        <v>0.38</v>
      </c>
      <c r="I73" s="256">
        <v>74</v>
      </c>
      <c r="J73" s="239">
        <v>0.20200000000000001</v>
      </c>
      <c r="K73" s="240" t="str">
        <f t="shared" si="23"/>
        <v/>
      </c>
      <c r="L73" s="257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4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1" t="s">
        <v>59</v>
      </c>
      <c r="D74" s="241" t="s">
        <v>47</v>
      </c>
      <c r="E74" s="236">
        <v>82.8</v>
      </c>
      <c r="F74" s="237">
        <v>0.42899999999999999</v>
      </c>
      <c r="G74" s="244">
        <v>81.319999999999993</v>
      </c>
      <c r="H74" s="245">
        <v>0.22</v>
      </c>
      <c r="I74" s="256">
        <v>78</v>
      </c>
      <c r="J74" s="239">
        <v>0</v>
      </c>
      <c r="K74" s="240" t="str">
        <f t="shared" si="23"/>
        <v/>
      </c>
      <c r="L74" s="257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4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1" t="s">
        <v>61</v>
      </c>
      <c r="D75" s="241" t="s">
        <v>47</v>
      </c>
      <c r="E75" s="236">
        <v>69.95</v>
      </c>
      <c r="F75" s="237">
        <v>0.25</v>
      </c>
      <c r="G75" s="244">
        <v>68.92</v>
      </c>
      <c r="H75" s="244">
        <v>0.12</v>
      </c>
      <c r="I75" s="256">
        <v>62.25</v>
      </c>
      <c r="J75" s="239">
        <v>8.1000000000000003E-2</v>
      </c>
      <c r="K75" s="240" t="str">
        <f t="shared" si="23"/>
        <v/>
      </c>
      <c r="L75" s="257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4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1" t="s">
        <v>62</v>
      </c>
      <c r="D76" s="241" t="s">
        <v>47</v>
      </c>
      <c r="E76" s="236">
        <v>48.2</v>
      </c>
      <c r="F76" s="237">
        <v>0.38500000000000001</v>
      </c>
      <c r="G76" s="244">
        <v>44.96</v>
      </c>
      <c r="H76" s="245">
        <v>0.03</v>
      </c>
      <c r="I76" s="256">
        <v>46.39</v>
      </c>
      <c r="J76" s="239">
        <v>0.30399999999999999</v>
      </c>
      <c r="K76" s="240" t="str">
        <f t="shared" si="23"/>
        <v/>
      </c>
      <c r="L76" s="257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4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1" t="s">
        <v>63</v>
      </c>
      <c r="D77" s="241" t="s">
        <v>64</v>
      </c>
      <c r="E77" s="236">
        <v>136</v>
      </c>
      <c r="F77" s="237">
        <v>440</v>
      </c>
      <c r="G77" s="244">
        <v>127.3</v>
      </c>
      <c r="H77" s="244">
        <v>64.974000000000004</v>
      </c>
      <c r="I77" s="244">
        <v>135.77000000000001</v>
      </c>
      <c r="J77" s="262">
        <v>353.71784255699998</v>
      </c>
      <c r="K77" s="240" t="str">
        <f t="shared" si="23"/>
        <v/>
      </c>
      <c r="L77" s="257"/>
      <c r="M77" s="249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4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1" t="s">
        <v>66</v>
      </c>
      <c r="D78" s="241" t="s">
        <v>64</v>
      </c>
      <c r="E78" s="236">
        <v>113.5</v>
      </c>
      <c r="F78" s="237">
        <v>3.7519999999999998</v>
      </c>
      <c r="G78" s="244">
        <v>104.42</v>
      </c>
      <c r="H78" s="244">
        <v>0.54500000000000004</v>
      </c>
      <c r="I78" s="255">
        <v>111.25</v>
      </c>
      <c r="J78" s="262">
        <v>0.35897412000000001</v>
      </c>
      <c r="K78" s="240">
        <v>480.10199999999998</v>
      </c>
      <c r="L78" s="257"/>
      <c r="M78" s="249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4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1" t="s">
        <v>67</v>
      </c>
      <c r="D79" s="241" t="s">
        <v>64</v>
      </c>
      <c r="E79" s="236">
        <v>225.4</v>
      </c>
      <c r="F79" s="236">
        <v>1.2</v>
      </c>
      <c r="G79" s="244">
        <v>223.12</v>
      </c>
      <c r="H79" s="244">
        <v>7.0999999999999994E-2</v>
      </c>
      <c r="I79" s="244">
        <v>201</v>
      </c>
      <c r="J79" s="262">
        <v>9.06E-2</v>
      </c>
      <c r="K79" s="240" t="str">
        <f t="shared" si="23"/>
        <v/>
      </c>
      <c r="L79" s="257"/>
      <c r="M79" s="61"/>
      <c r="N79" s="3" t="s">
        <v>132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4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1" t="s">
        <v>68</v>
      </c>
      <c r="D80" s="241" t="s">
        <v>64</v>
      </c>
      <c r="E80" s="236">
        <v>224</v>
      </c>
      <c r="F80" s="237">
        <v>0.6</v>
      </c>
      <c r="G80" s="244">
        <v>215.98</v>
      </c>
      <c r="H80" s="244">
        <v>0.105</v>
      </c>
      <c r="I80" s="255">
        <v>222.64</v>
      </c>
      <c r="J80" s="263">
        <v>0.47299999999999998</v>
      </c>
      <c r="K80" s="240" t="str">
        <f t="shared" si="23"/>
        <v/>
      </c>
      <c r="L80" s="264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4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1" t="s">
        <v>69</v>
      </c>
      <c r="D81" s="241" t="s">
        <v>64</v>
      </c>
      <c r="E81" s="236">
        <v>196</v>
      </c>
      <c r="F81" s="237">
        <v>1.5820000000000001</v>
      </c>
      <c r="G81" s="244">
        <v>189.04</v>
      </c>
      <c r="H81" s="244">
        <v>0.41899999999999998</v>
      </c>
      <c r="I81" s="255">
        <v>194.4</v>
      </c>
      <c r="J81" s="262">
        <v>0.275808</v>
      </c>
      <c r="K81" s="240" t="str">
        <f t="shared" si="23"/>
        <v/>
      </c>
      <c r="L81" s="257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4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1" t="s">
        <v>70</v>
      </c>
      <c r="D82" s="241" t="s">
        <v>64</v>
      </c>
      <c r="E82" s="236">
        <v>174</v>
      </c>
      <c r="F82" s="237">
        <v>0.47899999999999998</v>
      </c>
      <c r="G82" s="244">
        <v>172.38</v>
      </c>
      <c r="H82" s="244">
        <v>7.3999999999999996E-2</v>
      </c>
      <c r="I82" s="255">
        <v>169.8</v>
      </c>
      <c r="J82" s="262">
        <v>0.115576</v>
      </c>
      <c r="K82" s="240">
        <v>226.68</v>
      </c>
      <c r="L82" s="257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4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5" t="s">
        <v>71</v>
      </c>
      <c r="D83" s="235" t="s">
        <v>64</v>
      </c>
      <c r="E83" s="242">
        <v>229.1</v>
      </c>
      <c r="F83" s="243">
        <v>0.79200000000000004</v>
      </c>
      <c r="G83" s="238">
        <v>222.84</v>
      </c>
      <c r="H83" s="238">
        <v>0.28000000000000003</v>
      </c>
      <c r="I83" s="265">
        <v>225.44</v>
      </c>
      <c r="J83" s="266">
        <v>0.47978399999999999</v>
      </c>
      <c r="K83" s="240">
        <v>26.036999999999999</v>
      </c>
      <c r="L83" s="264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4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1" t="s">
        <v>72</v>
      </c>
      <c r="D84" s="241" t="s">
        <v>64</v>
      </c>
      <c r="E84" s="236">
        <v>249</v>
      </c>
      <c r="F84" s="237">
        <v>2.1240000000000001</v>
      </c>
      <c r="G84" s="244">
        <v>239.52</v>
      </c>
      <c r="H84" s="244">
        <v>0.187</v>
      </c>
      <c r="I84" s="255">
        <v>243.14</v>
      </c>
      <c r="J84" s="263">
        <v>0.63976599999999995</v>
      </c>
      <c r="K84" s="240">
        <v>235.744</v>
      </c>
      <c r="L84" s="264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4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1" t="s">
        <v>73</v>
      </c>
      <c r="D85" s="241" t="s">
        <v>74</v>
      </c>
      <c r="E85" s="236">
        <v>164.75</v>
      </c>
      <c r="F85" s="236">
        <v>5</v>
      </c>
      <c r="G85" s="244">
        <v>154.43</v>
      </c>
      <c r="H85" s="244">
        <v>0.503</v>
      </c>
      <c r="I85" s="244">
        <v>149.69</v>
      </c>
      <c r="J85" s="263">
        <v>3.4008223100000001</v>
      </c>
      <c r="K85" s="240" t="str">
        <f t="shared" si="23"/>
        <v/>
      </c>
      <c r="L85" s="264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4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1" t="s">
        <v>75</v>
      </c>
      <c r="D86" s="241" t="s">
        <v>74</v>
      </c>
      <c r="E86" s="236">
        <v>179.1</v>
      </c>
      <c r="F86" s="237">
        <v>4.2</v>
      </c>
      <c r="G86" s="255">
        <v>166.32</v>
      </c>
      <c r="H86" s="255">
        <v>0.39800000000000002</v>
      </c>
      <c r="I86" s="244">
        <v>231.01</v>
      </c>
      <c r="J86" s="262">
        <v>2.4841176800000002</v>
      </c>
      <c r="K86" s="240">
        <v>500</v>
      </c>
      <c r="L86" s="257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4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1" t="s">
        <v>76</v>
      </c>
      <c r="D87" s="241" t="s">
        <v>77</v>
      </c>
      <c r="E87" s="236">
        <v>325.56</v>
      </c>
      <c r="F87" s="237">
        <v>0.70099999999999996</v>
      </c>
      <c r="G87" s="255">
        <v>315.85000000000002</v>
      </c>
      <c r="H87" s="255">
        <v>0.114</v>
      </c>
      <c r="I87" s="255">
        <v>323.89</v>
      </c>
      <c r="J87" s="263" t="s">
        <v>133</v>
      </c>
      <c r="K87" s="240" t="str">
        <f t="shared" si="23"/>
        <v/>
      </c>
      <c r="L87" s="264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4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1" t="s">
        <v>78</v>
      </c>
      <c r="D88" s="241" t="s">
        <v>77</v>
      </c>
      <c r="E88" s="236">
        <v>129.19999999999999</v>
      </c>
      <c r="F88" s="237">
        <v>0.5</v>
      </c>
      <c r="G88" s="244">
        <v>123.6</v>
      </c>
      <c r="H88" s="244">
        <v>2.9000000000000001E-2</v>
      </c>
      <c r="I88" s="255">
        <v>129.19999999999999</v>
      </c>
      <c r="J88" s="262">
        <v>0.5</v>
      </c>
      <c r="K88" s="240">
        <v>275.45699999999999</v>
      </c>
      <c r="L88" s="257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4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1" t="s">
        <v>79</v>
      </c>
      <c r="D89" s="241" t="s">
        <v>77</v>
      </c>
      <c r="E89" s="236">
        <v>282.77999999999997</v>
      </c>
      <c r="F89" s="237">
        <v>0.51300000000000001</v>
      </c>
      <c r="G89" s="244">
        <v>277.87</v>
      </c>
      <c r="H89" s="244">
        <v>7.3999999999999996E-2</v>
      </c>
      <c r="I89" s="244">
        <v>282.39</v>
      </c>
      <c r="J89" s="262">
        <v>0.4594548</v>
      </c>
      <c r="K89" s="240">
        <v>85.683999999999997</v>
      </c>
      <c r="L89" s="257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4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1" t="s">
        <v>80</v>
      </c>
      <c r="D90" s="241" t="s">
        <v>77</v>
      </c>
      <c r="E90" s="236">
        <v>99</v>
      </c>
      <c r="F90" s="237">
        <v>2.6110000000000002</v>
      </c>
      <c r="G90" s="244">
        <v>91.8</v>
      </c>
      <c r="H90" s="244">
        <v>91.5</v>
      </c>
      <c r="I90" s="255">
        <v>99</v>
      </c>
      <c r="J90" s="263">
        <v>0.99895157000000001</v>
      </c>
      <c r="K90" s="240" t="str">
        <f t="shared" si="23"/>
        <v/>
      </c>
      <c r="L90" s="264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4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1" t="s">
        <v>82</v>
      </c>
      <c r="D91" s="241" t="s">
        <v>77</v>
      </c>
      <c r="E91" s="236">
        <v>189.7</v>
      </c>
      <c r="F91" s="236">
        <v>7.9000000000000001E-2</v>
      </c>
      <c r="G91" s="244">
        <v>188.25</v>
      </c>
      <c r="H91" s="244">
        <v>3.2000000000000001E-2</v>
      </c>
      <c r="I91" s="255">
        <v>189.44</v>
      </c>
      <c r="J91" s="263">
        <v>7.4303999999999995E-2</v>
      </c>
      <c r="K91" s="240" t="str">
        <f t="shared" si="23"/>
        <v/>
      </c>
      <c r="L91" s="264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4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1" t="s">
        <v>84</v>
      </c>
      <c r="D92" s="241" t="s">
        <v>77</v>
      </c>
      <c r="E92" s="236">
        <v>171.19</v>
      </c>
      <c r="F92" s="237">
        <v>9.6879999999999994E-2</v>
      </c>
      <c r="G92" s="244">
        <v>169.34</v>
      </c>
      <c r="H92" s="245">
        <v>5.1999999999999998E-2</v>
      </c>
      <c r="I92" s="255">
        <v>171.29</v>
      </c>
      <c r="J92" s="263">
        <v>9.9302000000000001E-2</v>
      </c>
      <c r="K92" s="240">
        <v>8.4770000000000003</v>
      </c>
      <c r="L92" s="264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4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1" t="s">
        <v>86</v>
      </c>
      <c r="D93" s="241" t="s">
        <v>87</v>
      </c>
      <c r="E93" s="236">
        <v>142.6</v>
      </c>
      <c r="F93" s="237">
        <v>9.157</v>
      </c>
      <c r="G93" s="244">
        <v>139.43</v>
      </c>
      <c r="H93" s="244">
        <v>1.7649999999999999</v>
      </c>
      <c r="I93" s="244">
        <v>152.84</v>
      </c>
      <c r="J93" s="267">
        <v>8.5884179599999992</v>
      </c>
      <c r="K93" s="240" t="str">
        <f t="shared" si="23"/>
        <v>Limpas</v>
      </c>
      <c r="L93" s="268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4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1" t="s">
        <v>89</v>
      </c>
      <c r="D94" s="241" t="s">
        <v>87</v>
      </c>
      <c r="E94" s="236">
        <v>239.5</v>
      </c>
      <c r="F94" s="237">
        <v>2.6720000000000002</v>
      </c>
      <c r="G94" s="244">
        <v>234.45</v>
      </c>
      <c r="H94" s="245">
        <v>0.44600000000000001</v>
      </c>
      <c r="I94" s="244">
        <v>238.67</v>
      </c>
      <c r="J94" s="267">
        <v>2.2284000000000002</v>
      </c>
      <c r="K94" s="240" t="str">
        <f t="shared" si="23"/>
        <v/>
      </c>
      <c r="L94" s="268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4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1" t="s">
        <v>91</v>
      </c>
      <c r="D95" s="241" t="s">
        <v>92</v>
      </c>
      <c r="E95" s="236">
        <v>120.5</v>
      </c>
      <c r="F95" s="237">
        <v>3.677</v>
      </c>
      <c r="G95" s="244">
        <v>118.55</v>
      </c>
      <c r="H95" s="244">
        <v>0.59499999999999997</v>
      </c>
      <c r="I95" s="244">
        <v>120.75</v>
      </c>
      <c r="J95" s="262">
        <v>4.154369</v>
      </c>
      <c r="K95" s="240" t="str">
        <f t="shared" si="23"/>
        <v>Limpas</v>
      </c>
      <c r="L95" s="257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4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1" t="s">
        <v>94</v>
      </c>
      <c r="D96" s="241" t="s">
        <v>95</v>
      </c>
      <c r="E96" s="236">
        <v>110.56</v>
      </c>
      <c r="F96" s="237">
        <v>2.75</v>
      </c>
      <c r="G96" s="244">
        <v>107.16</v>
      </c>
      <c r="H96" s="244">
        <v>0.311</v>
      </c>
      <c r="I96" s="244">
        <v>110.54</v>
      </c>
      <c r="J96" s="262">
        <v>2.7120535600000002</v>
      </c>
      <c r="K96" s="240"/>
      <c r="L96" s="257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4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1" t="s">
        <v>96</v>
      </c>
      <c r="D97" s="241" t="s">
        <v>97</v>
      </c>
      <c r="E97" s="236">
        <v>72</v>
      </c>
      <c r="F97" s="237">
        <v>38.036000000000001</v>
      </c>
      <c r="G97" s="244">
        <v>67.599999999999994</v>
      </c>
      <c r="H97" s="245">
        <v>27.579000000000001</v>
      </c>
      <c r="I97" s="244">
        <v>71.14</v>
      </c>
      <c r="J97" s="267">
        <v>35.771999999999998</v>
      </c>
      <c r="K97" s="240" t="str">
        <f t="shared" si="23"/>
        <v/>
      </c>
      <c r="L97" s="268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4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1" t="s">
        <v>98</v>
      </c>
      <c r="D98" s="241" t="s">
        <v>97</v>
      </c>
      <c r="E98" s="236">
        <v>185</v>
      </c>
      <c r="F98" s="237">
        <v>388.72199999999998</v>
      </c>
      <c r="G98" s="244">
        <v>175</v>
      </c>
      <c r="H98" s="245">
        <v>290.05700000000002</v>
      </c>
      <c r="I98" s="90">
        <v>178.02</v>
      </c>
      <c r="J98" s="148">
        <v>318.21600000000001</v>
      </c>
      <c r="K98" s="240" t="str">
        <f t="shared" si="23"/>
        <v/>
      </c>
      <c r="L98" s="269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4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1" t="s">
        <v>100</v>
      </c>
      <c r="D99" s="241" t="s">
        <v>101</v>
      </c>
      <c r="E99" s="236">
        <v>231</v>
      </c>
      <c r="F99" s="237">
        <v>30.48</v>
      </c>
      <c r="G99" s="244">
        <v>229.96</v>
      </c>
      <c r="H99" s="245">
        <v>13.87</v>
      </c>
      <c r="I99" s="244">
        <v>229.22</v>
      </c>
      <c r="J99" s="267">
        <v>7.9870000000000001</v>
      </c>
      <c r="K99" s="240" t="str">
        <f>IF(I99&gt;E99,"Limpas","")</f>
        <v/>
      </c>
      <c r="L99" s="268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4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5" t="s">
        <v>109</v>
      </c>
      <c r="D100" s="235" t="s">
        <v>40</v>
      </c>
      <c r="E100" s="242">
        <v>149.30000000000001</v>
      </c>
      <c r="F100" s="243">
        <v>17.670000000000002</v>
      </c>
      <c r="G100" s="242">
        <v>149.30000000000001</v>
      </c>
      <c r="H100" s="243">
        <v>17.670000000000002</v>
      </c>
      <c r="I100" s="242">
        <v>149.33199999999999</v>
      </c>
      <c r="J100" s="270">
        <v>10.95</v>
      </c>
      <c r="K100" s="271" t="s">
        <v>110</v>
      </c>
      <c r="L100" s="272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4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1" t="s">
        <v>111</v>
      </c>
      <c r="D101" s="241" t="s">
        <v>54</v>
      </c>
      <c r="E101" s="236">
        <v>39</v>
      </c>
      <c r="F101" s="237">
        <v>0.47399999999999998</v>
      </c>
      <c r="G101" s="236">
        <v>39</v>
      </c>
      <c r="H101" s="237">
        <v>0.47</v>
      </c>
      <c r="I101" s="273">
        <v>38.880000000000003</v>
      </c>
      <c r="J101" s="267">
        <v>0.45800000000000002</v>
      </c>
      <c r="K101" s="271" t="s">
        <v>99</v>
      </c>
      <c r="L101" s="268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4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4" t="s">
        <v>113</v>
      </c>
      <c r="D102" s="274" t="s">
        <v>54</v>
      </c>
      <c r="E102" s="275">
        <v>70</v>
      </c>
      <c r="F102" s="276">
        <v>0.81699999999999995</v>
      </c>
      <c r="G102" s="275">
        <v>70</v>
      </c>
      <c r="H102" s="276">
        <v>0.82</v>
      </c>
      <c r="I102" s="256">
        <v>69.95</v>
      </c>
      <c r="J102" s="267">
        <v>0.73799999999999999</v>
      </c>
      <c r="K102" s="277"/>
      <c r="L102" s="268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4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3" t="s">
        <v>115</v>
      </c>
      <c r="D103" s="233"/>
      <c r="E103" s="278"/>
      <c r="F103" s="279">
        <f>SUM(F62:F102)</f>
        <v>1813.882478</v>
      </c>
      <c r="G103" s="278"/>
      <c r="H103" s="279">
        <f>SUM(H65:H102)</f>
        <v>805.69000000000017</v>
      </c>
      <c r="I103" s="278"/>
      <c r="J103" s="280">
        <f>SUM(J62:J102)</f>
        <v>1343.6510947477691</v>
      </c>
      <c r="K103" s="281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4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117</v>
      </c>
      <c r="C104" s="215" t="s">
        <v>118</v>
      </c>
      <c r="D104" s="215"/>
      <c r="E104" s="282"/>
      <c r="F104" s="283"/>
      <c r="G104" s="284"/>
      <c r="H104" s="285">
        <v>1</v>
      </c>
      <c r="I104" s="282"/>
      <c r="J104" s="286">
        <f>IFERROR(+J103/H103,0)</f>
        <v>1.6677023355729483</v>
      </c>
      <c r="K104" s="287"/>
      <c r="L104" s="288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89" t="s">
        <v>119</v>
      </c>
      <c r="D105" s="290"/>
      <c r="E105" s="291">
        <v>1736.79</v>
      </c>
      <c r="F105" s="292">
        <v>1</v>
      </c>
      <c r="G105" s="293" t="s">
        <v>117</v>
      </c>
      <c r="H105" s="292">
        <f>+H103/F103*100%</f>
        <v>0.44417982409111745</v>
      </c>
      <c r="I105" s="294"/>
      <c r="J105" s="295">
        <f>+J103/F103</f>
        <v>0.74075973005113793</v>
      </c>
      <c r="K105" s="296"/>
      <c r="L105" s="288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4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89" t="s">
        <v>120</v>
      </c>
      <c r="D106" s="290"/>
      <c r="E106" s="297">
        <f>F103-E105</f>
        <v>77.092478000000028</v>
      </c>
      <c r="F106" s="298"/>
      <c r="G106" s="207"/>
      <c r="H106" s="298"/>
      <c r="I106" s="104"/>
      <c r="J106" s="298"/>
      <c r="K106" s="299"/>
      <c r="L106" s="299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4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0"/>
      <c r="D107" s="210"/>
      <c r="E107" s="210"/>
      <c r="F107" s="211">
        <v>6</v>
      </c>
      <c r="G107" s="31" t="s">
        <v>19</v>
      </c>
      <c r="H107" s="30">
        <v>2020</v>
      </c>
      <c r="I107" s="210"/>
      <c r="J107" s="210"/>
      <c r="K107" s="212"/>
      <c r="L107" s="213"/>
      <c r="M107" s="30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4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4" t="s">
        <v>20</v>
      </c>
      <c r="C108" s="215" t="s">
        <v>21</v>
      </c>
      <c r="D108" s="215" t="s">
        <v>22</v>
      </c>
      <c r="E108" s="216" t="s">
        <v>23</v>
      </c>
      <c r="F108" s="217"/>
      <c r="G108" s="216" t="s">
        <v>24</v>
      </c>
      <c r="H108" s="217"/>
      <c r="I108" s="216" t="s">
        <v>25</v>
      </c>
      <c r="J108" s="217"/>
      <c r="K108" s="218" t="s">
        <v>123</v>
      </c>
      <c r="L108" s="2"/>
      <c r="M108" s="30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4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9"/>
      <c r="C109" s="220"/>
      <c r="D109" s="220"/>
      <c r="E109" s="221" t="s">
        <v>28</v>
      </c>
      <c r="F109" s="221" t="s">
        <v>29</v>
      </c>
      <c r="G109" s="222" t="s">
        <v>28</v>
      </c>
      <c r="H109" s="221" t="s">
        <v>29</v>
      </c>
      <c r="I109" s="222" t="s">
        <v>28</v>
      </c>
      <c r="J109" s="221" t="s">
        <v>29</v>
      </c>
      <c r="K109" s="223"/>
      <c r="L109" s="2"/>
      <c r="M109" s="2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4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4"/>
      <c r="C110" s="225"/>
      <c r="D110" s="225"/>
      <c r="E110" s="226" t="s">
        <v>30</v>
      </c>
      <c r="F110" s="226" t="s">
        <v>124</v>
      </c>
      <c r="G110" s="227" t="s">
        <v>30</v>
      </c>
      <c r="H110" s="226" t="s">
        <v>124</v>
      </c>
      <c r="I110" s="227" t="s">
        <v>30</v>
      </c>
      <c r="J110" s="226" t="s">
        <v>124</v>
      </c>
      <c r="K110" s="228"/>
      <c r="L110" s="2"/>
      <c r="M110" s="20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4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3">
        <v>2</v>
      </c>
      <c r="D111" s="233">
        <v>3</v>
      </c>
      <c r="E111" s="233">
        <v>4</v>
      </c>
      <c r="F111" s="233">
        <v>5</v>
      </c>
      <c r="G111" s="233">
        <v>6</v>
      </c>
      <c r="H111" s="233">
        <v>7</v>
      </c>
      <c r="I111" s="233">
        <v>8</v>
      </c>
      <c r="J111" s="233">
        <v>9</v>
      </c>
      <c r="K111" s="234">
        <v>10</v>
      </c>
      <c r="L111" s="2"/>
      <c r="M111" s="20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4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5" t="s">
        <v>32</v>
      </c>
      <c r="D112" s="235" t="s">
        <v>33</v>
      </c>
      <c r="E112" s="236">
        <v>55.77</v>
      </c>
      <c r="F112" s="237">
        <v>31.144597999999998</v>
      </c>
      <c r="G112" s="238">
        <v>53.24</v>
      </c>
      <c r="H112" s="238">
        <v>18.036000000000001</v>
      </c>
      <c r="I112" s="238">
        <v>55.66</v>
      </c>
      <c r="J112" s="239">
        <v>30.492039999999999</v>
      </c>
      <c r="K112" s="302" t="str">
        <f>IF(I112&gt;E112,"Limpas","")</f>
        <v/>
      </c>
      <c r="L112" s="303"/>
      <c r="M112" s="2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4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1" t="s">
        <v>35</v>
      </c>
      <c r="D113" s="241" t="s">
        <v>33</v>
      </c>
      <c r="E113" s="242">
        <v>339.5</v>
      </c>
      <c r="F113" s="243">
        <v>7.77</v>
      </c>
      <c r="G113" s="244">
        <v>338.77</v>
      </c>
      <c r="H113" s="245">
        <v>7.157</v>
      </c>
      <c r="I113" s="244">
        <v>339.34</v>
      </c>
      <c r="J113" s="246">
        <v>7.6349999999999998</v>
      </c>
      <c r="K113" s="302" t="str">
        <f>IF(I113&gt;E113,"Limpas","")</f>
        <v/>
      </c>
      <c r="L113" s="304"/>
      <c r="M113" s="20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4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1" t="s">
        <v>37</v>
      </c>
      <c r="D114" s="241" t="s">
        <v>38</v>
      </c>
      <c r="E114" s="236">
        <v>77.5</v>
      </c>
      <c r="F114" s="237">
        <v>49.02</v>
      </c>
      <c r="G114" s="244">
        <v>73.650000000000006</v>
      </c>
      <c r="H114" s="245">
        <v>27.367000000000001</v>
      </c>
      <c r="I114" s="244">
        <v>77.27</v>
      </c>
      <c r="J114" s="246">
        <v>47.530735999999997</v>
      </c>
      <c r="K114" s="302" t="str">
        <f>IF(I114&gt;E114,"Limpas","")</f>
        <v/>
      </c>
      <c r="L114" s="304"/>
      <c r="M114" s="30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4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1" t="s">
        <v>39</v>
      </c>
      <c r="D115" s="241" t="s">
        <v>40</v>
      </c>
      <c r="E115" s="236">
        <v>463.3</v>
      </c>
      <c r="F115" s="237">
        <v>49.9</v>
      </c>
      <c r="G115" s="250">
        <v>462.22</v>
      </c>
      <c r="H115" s="250">
        <v>27.992000000000001</v>
      </c>
      <c r="I115" s="237">
        <v>462.76</v>
      </c>
      <c r="J115" s="246">
        <v>43.003999999999998</v>
      </c>
      <c r="K115" s="302" t="str">
        <f t="shared" ref="K115:K148" si="27">IF(I115&gt;E115,"Limpas","")</f>
        <v/>
      </c>
      <c r="L115" s="306"/>
      <c r="M115" s="20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4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1" t="s">
        <v>42</v>
      </c>
      <c r="D116" s="241" t="s">
        <v>43</v>
      </c>
      <c r="E116" s="236">
        <v>207</v>
      </c>
      <c r="F116" s="237">
        <v>9.5030000000000001</v>
      </c>
      <c r="G116" s="244">
        <v>195.32</v>
      </c>
      <c r="H116" s="255">
        <v>1.218</v>
      </c>
      <c r="I116" s="307">
        <v>205.15</v>
      </c>
      <c r="J116" s="262">
        <v>7.3929999999999998</v>
      </c>
      <c r="K116" s="302" t="str">
        <f t="shared" si="27"/>
        <v/>
      </c>
      <c r="L116" s="308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4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1" t="s">
        <v>45</v>
      </c>
      <c r="D117" s="241" t="s">
        <v>43</v>
      </c>
      <c r="E117" s="236">
        <v>320</v>
      </c>
      <c r="F117" s="237">
        <v>5.1509999999999998</v>
      </c>
      <c r="G117" s="244">
        <v>306.97000000000003</v>
      </c>
      <c r="H117" s="255">
        <v>0.65700000000000003</v>
      </c>
      <c r="I117" s="307">
        <v>317.95</v>
      </c>
      <c r="J117" s="262">
        <v>4.2050000000000001</v>
      </c>
      <c r="K117" s="302" t="str">
        <f t="shared" si="27"/>
        <v/>
      </c>
      <c r="L117" s="309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4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1" t="s">
        <v>46</v>
      </c>
      <c r="D118" s="241" t="s">
        <v>47</v>
      </c>
      <c r="E118" s="236">
        <v>90</v>
      </c>
      <c r="F118" s="237">
        <v>689.09100000000001</v>
      </c>
      <c r="G118" s="244">
        <v>79.7</v>
      </c>
      <c r="H118" s="244">
        <v>281.37</v>
      </c>
      <c r="I118" s="307">
        <v>84.66</v>
      </c>
      <c r="J118" s="262">
        <v>447.35414434936575</v>
      </c>
      <c r="K118" s="302" t="str">
        <f t="shared" si="27"/>
        <v/>
      </c>
      <c r="L118" s="30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4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1" t="s">
        <v>49</v>
      </c>
      <c r="D119" s="241" t="s">
        <v>50</v>
      </c>
      <c r="E119" s="236">
        <v>120.5</v>
      </c>
      <c r="F119" s="237">
        <v>2.0920000000000001</v>
      </c>
      <c r="G119" s="244">
        <v>114.9</v>
      </c>
      <c r="H119" s="245">
        <v>0.22800000000000001</v>
      </c>
      <c r="I119" s="259">
        <v>118.44</v>
      </c>
      <c r="J119" s="262">
        <v>0.98599999999999999</v>
      </c>
      <c r="K119" s="302" t="str">
        <f t="shared" si="27"/>
        <v/>
      </c>
      <c r="L119" s="310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4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1" t="s">
        <v>52</v>
      </c>
      <c r="D120" s="241" t="s">
        <v>50</v>
      </c>
      <c r="E120" s="236">
        <v>120.8</v>
      </c>
      <c r="F120" s="237">
        <v>2.3530000000000002</v>
      </c>
      <c r="G120" s="244">
        <v>113.61</v>
      </c>
      <c r="H120" s="245">
        <v>0.35699999999999998</v>
      </c>
      <c r="I120" s="307">
        <v>117.77</v>
      </c>
      <c r="J120" s="262">
        <v>0.64600000000000002</v>
      </c>
      <c r="K120" s="302" t="str">
        <f t="shared" si="27"/>
        <v/>
      </c>
      <c r="L120" s="308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4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1" t="s">
        <v>53</v>
      </c>
      <c r="D121" s="241" t="s">
        <v>54</v>
      </c>
      <c r="E121" s="236">
        <v>46.5</v>
      </c>
      <c r="F121" s="236">
        <v>4.5999999999999996</v>
      </c>
      <c r="G121" s="244">
        <v>43.1</v>
      </c>
      <c r="H121" s="244">
        <v>2.1640000000000001</v>
      </c>
      <c r="I121" s="307">
        <v>40.71</v>
      </c>
      <c r="J121" s="311">
        <v>0.73599999999999999</v>
      </c>
      <c r="K121" s="302" t="str">
        <f t="shared" si="27"/>
        <v/>
      </c>
      <c r="L121" s="308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4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1" t="s">
        <v>56</v>
      </c>
      <c r="D122" s="241" t="s">
        <v>54</v>
      </c>
      <c r="E122" s="236">
        <v>51.5</v>
      </c>
      <c r="F122" s="237">
        <v>2.4159999999999999</v>
      </c>
      <c r="G122" s="244">
        <v>46.86</v>
      </c>
      <c r="H122" s="244">
        <v>0.90600000000000003</v>
      </c>
      <c r="I122" s="312">
        <v>51.26</v>
      </c>
      <c r="J122" s="262">
        <v>2.456</v>
      </c>
      <c r="K122" s="302" t="str">
        <f t="shared" si="27"/>
        <v/>
      </c>
      <c r="L122" s="308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4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1" t="s">
        <v>58</v>
      </c>
      <c r="D123" s="241" t="s">
        <v>47</v>
      </c>
      <c r="E123" s="236">
        <v>81</v>
      </c>
      <c r="F123" s="237">
        <v>1.093</v>
      </c>
      <c r="G123" s="244">
        <v>73.94</v>
      </c>
      <c r="H123" s="245">
        <v>0.18</v>
      </c>
      <c r="I123" s="307">
        <v>74.099999999999994</v>
      </c>
      <c r="J123" s="262">
        <v>0.21299999999999999</v>
      </c>
      <c r="K123" s="302" t="str">
        <f t="shared" si="27"/>
        <v/>
      </c>
      <c r="L123" s="308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4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1" t="s">
        <v>59</v>
      </c>
      <c r="D124" s="241" t="s">
        <v>47</v>
      </c>
      <c r="E124" s="236">
        <v>82.8</v>
      </c>
      <c r="F124" s="237">
        <v>0.42899999999999999</v>
      </c>
      <c r="G124" s="244">
        <v>80.02</v>
      </c>
      <c r="H124" s="245">
        <v>8.4000000000000005E-2</v>
      </c>
      <c r="I124" s="307">
        <v>78</v>
      </c>
      <c r="J124" s="262">
        <v>0</v>
      </c>
      <c r="K124" s="302" t="str">
        <f t="shared" si="27"/>
        <v/>
      </c>
      <c r="L124" s="308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4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1" t="s">
        <v>61</v>
      </c>
      <c r="D125" s="241" t="s">
        <v>47</v>
      </c>
      <c r="E125" s="236">
        <v>69.95</v>
      </c>
      <c r="F125" s="237">
        <v>0.25</v>
      </c>
      <c r="G125" s="244">
        <v>67.95</v>
      </c>
      <c r="H125" s="244">
        <v>4.9000000000000002E-2</v>
      </c>
      <c r="I125" s="307">
        <v>62.37</v>
      </c>
      <c r="J125" s="262">
        <v>0.09</v>
      </c>
      <c r="K125" s="302" t="str">
        <f t="shared" si="27"/>
        <v/>
      </c>
      <c r="L125" s="308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4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1" t="s">
        <v>62</v>
      </c>
      <c r="D126" s="241" t="s">
        <v>47</v>
      </c>
      <c r="E126" s="236">
        <v>48.2</v>
      </c>
      <c r="F126" s="237">
        <v>0.38500000000000001</v>
      </c>
      <c r="G126" s="244">
        <v>44.16</v>
      </c>
      <c r="H126" s="245">
        <v>8.9999999999999993E-3</v>
      </c>
      <c r="I126" s="307">
        <v>46.4</v>
      </c>
      <c r="J126" s="262">
        <v>0.30599999999999999</v>
      </c>
      <c r="K126" s="302" t="str">
        <f t="shared" si="27"/>
        <v/>
      </c>
      <c r="L126" s="308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4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1" t="s">
        <v>63</v>
      </c>
      <c r="D127" s="241" t="s">
        <v>64</v>
      </c>
      <c r="E127" s="236">
        <v>136</v>
      </c>
      <c r="F127" s="237">
        <v>440</v>
      </c>
      <c r="G127" s="244">
        <v>127.3</v>
      </c>
      <c r="H127" s="244">
        <v>64.974000000000004</v>
      </c>
      <c r="I127" s="244">
        <v>135.80000000000001</v>
      </c>
      <c r="J127" s="262">
        <v>355.33765556999998</v>
      </c>
      <c r="K127" s="302" t="str">
        <f t="shared" si="27"/>
        <v/>
      </c>
      <c r="L127" s="313"/>
      <c r="M127" s="20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4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1" t="s">
        <v>66</v>
      </c>
      <c r="D128" s="241" t="s">
        <v>64</v>
      </c>
      <c r="E128" s="236">
        <v>113.5</v>
      </c>
      <c r="F128" s="237">
        <v>3.7519999999999998</v>
      </c>
      <c r="G128" s="244">
        <v>104.42</v>
      </c>
      <c r="H128" s="244">
        <v>0.54500000000000004</v>
      </c>
      <c r="I128" s="255">
        <v>111.29</v>
      </c>
      <c r="J128" s="262">
        <v>0.36078896999999999</v>
      </c>
      <c r="K128" s="302">
        <v>480.10199999999998</v>
      </c>
      <c r="L128" s="313"/>
      <c r="M128" s="20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4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1" t="s">
        <v>67</v>
      </c>
      <c r="D129" s="241" t="s">
        <v>64</v>
      </c>
      <c r="E129" s="236">
        <v>225.4</v>
      </c>
      <c r="F129" s="236">
        <v>1.2</v>
      </c>
      <c r="G129" s="244">
        <v>223.12</v>
      </c>
      <c r="H129" s="244">
        <v>7.0999999999999994E-2</v>
      </c>
      <c r="I129" s="244">
        <v>201.2</v>
      </c>
      <c r="J129" s="262">
        <v>1.0456999999999999E-2</v>
      </c>
      <c r="K129" s="302" t="str">
        <f t="shared" si="27"/>
        <v/>
      </c>
      <c r="L129" s="313"/>
      <c r="M129" s="20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4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1" t="s">
        <v>68</v>
      </c>
      <c r="D130" s="241" t="s">
        <v>64</v>
      </c>
      <c r="E130" s="236">
        <v>224</v>
      </c>
      <c r="F130" s="237">
        <v>0.6</v>
      </c>
      <c r="G130" s="244">
        <v>215.98</v>
      </c>
      <c r="H130" s="244">
        <v>0.105</v>
      </c>
      <c r="I130" s="255">
        <v>222.65</v>
      </c>
      <c r="J130" s="263">
        <v>0.47375</v>
      </c>
      <c r="K130" s="302" t="str">
        <f t="shared" si="27"/>
        <v/>
      </c>
      <c r="L130" s="314"/>
      <c r="M130" s="20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4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1" t="s">
        <v>69</v>
      </c>
      <c r="D131" s="241" t="s">
        <v>64</v>
      </c>
      <c r="E131" s="236">
        <v>196</v>
      </c>
      <c r="F131" s="237">
        <v>1.5820000000000001</v>
      </c>
      <c r="G131" s="244">
        <v>189.04</v>
      </c>
      <c r="H131" s="244">
        <v>0.41899999999999998</v>
      </c>
      <c r="I131" s="255">
        <v>194.66</v>
      </c>
      <c r="J131" s="262">
        <v>0.30155320000000002</v>
      </c>
      <c r="K131" s="302" t="str">
        <f t="shared" si="27"/>
        <v/>
      </c>
      <c r="L131" s="313"/>
      <c r="M131" s="20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4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1" t="s">
        <v>70</v>
      </c>
      <c r="D132" s="241" t="s">
        <v>64</v>
      </c>
      <c r="E132" s="236">
        <v>174</v>
      </c>
      <c r="F132" s="237">
        <v>0.47899999999999998</v>
      </c>
      <c r="G132" s="244">
        <v>172.38</v>
      </c>
      <c r="H132" s="244">
        <v>7.3999999999999996E-2</v>
      </c>
      <c r="I132" s="255">
        <v>169.9</v>
      </c>
      <c r="J132" s="262">
        <v>0.12060800000000001</v>
      </c>
      <c r="K132" s="302">
        <v>226.68</v>
      </c>
      <c r="L132" s="313"/>
      <c r="M132" s="20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4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5" t="s">
        <v>71</v>
      </c>
      <c r="D133" s="235" t="s">
        <v>64</v>
      </c>
      <c r="E133" s="242">
        <v>229.1</v>
      </c>
      <c r="F133" s="243">
        <v>0.79200000000000004</v>
      </c>
      <c r="G133" s="238">
        <v>222.84</v>
      </c>
      <c r="H133" s="238">
        <v>0.28000000000000003</v>
      </c>
      <c r="I133" s="265">
        <v>225.45</v>
      </c>
      <c r="J133" s="266">
        <v>0.48064499999999999</v>
      </c>
      <c r="K133" s="302">
        <v>26.036999999999999</v>
      </c>
      <c r="L133" s="314"/>
      <c r="M133" s="20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4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1" t="s">
        <v>72</v>
      </c>
      <c r="D134" s="241" t="s">
        <v>64</v>
      </c>
      <c r="E134" s="236">
        <v>249</v>
      </c>
      <c r="F134" s="237">
        <v>2.1240000000000001</v>
      </c>
      <c r="G134" s="244">
        <v>239.52</v>
      </c>
      <c r="H134" s="244">
        <v>0.187</v>
      </c>
      <c r="I134" s="255">
        <v>243.14</v>
      </c>
      <c r="J134" s="263">
        <v>0.63976599999999995</v>
      </c>
      <c r="K134" s="302">
        <v>235.744</v>
      </c>
      <c r="L134" s="314"/>
      <c r="M134" s="20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4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1" t="s">
        <v>73</v>
      </c>
      <c r="D135" s="241" t="s">
        <v>74</v>
      </c>
      <c r="E135" s="236">
        <v>164.75</v>
      </c>
      <c r="F135" s="236">
        <v>5</v>
      </c>
      <c r="G135" s="244">
        <v>154.43</v>
      </c>
      <c r="H135" s="244">
        <v>0.503</v>
      </c>
      <c r="I135" s="244">
        <v>149.69</v>
      </c>
      <c r="J135" s="263">
        <v>3.4008223100000001</v>
      </c>
      <c r="K135" s="302" t="str">
        <f t="shared" si="27"/>
        <v/>
      </c>
      <c r="L135" s="314"/>
      <c r="M135" s="20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4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1" t="s">
        <v>75</v>
      </c>
      <c r="D136" s="241" t="s">
        <v>74</v>
      </c>
      <c r="E136" s="236">
        <v>179.1</v>
      </c>
      <c r="F136" s="237">
        <v>4.2</v>
      </c>
      <c r="G136" s="255">
        <v>166.32</v>
      </c>
      <c r="H136" s="255">
        <v>0.39800000000000002</v>
      </c>
      <c r="I136" s="244">
        <v>231.03</v>
      </c>
      <c r="J136" s="262">
        <v>2.4958030400000002</v>
      </c>
      <c r="K136" s="302">
        <v>500</v>
      </c>
      <c r="L136" s="313"/>
      <c r="M136" s="20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4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1" t="s">
        <v>76</v>
      </c>
      <c r="D137" s="241" t="s">
        <v>77</v>
      </c>
      <c r="E137" s="236">
        <v>325.56</v>
      </c>
      <c r="F137" s="237">
        <v>0.70099999999999996</v>
      </c>
      <c r="G137" s="255">
        <v>315.85000000000002</v>
      </c>
      <c r="H137" s="255">
        <v>0.114</v>
      </c>
      <c r="I137" s="255">
        <v>323.89</v>
      </c>
      <c r="J137" s="263">
        <v>0.55194520000000002</v>
      </c>
      <c r="K137" s="302" t="str">
        <f t="shared" si="27"/>
        <v/>
      </c>
      <c r="L137" s="314"/>
      <c r="M137" s="20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4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1" t="s">
        <v>78</v>
      </c>
      <c r="D138" s="241" t="s">
        <v>77</v>
      </c>
      <c r="E138" s="236">
        <v>129.19999999999999</v>
      </c>
      <c r="F138" s="237">
        <v>0.5</v>
      </c>
      <c r="G138" s="244">
        <v>123.6</v>
      </c>
      <c r="H138" s="244">
        <v>2.9000000000000001E-2</v>
      </c>
      <c r="I138" s="255">
        <v>129.19999999999999</v>
      </c>
      <c r="J138" s="262">
        <v>0.5</v>
      </c>
      <c r="K138" s="302">
        <v>275.45699999999999</v>
      </c>
      <c r="L138" s="313"/>
      <c r="M138" s="20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4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1" t="s">
        <v>79</v>
      </c>
      <c r="D139" s="241" t="s">
        <v>77</v>
      </c>
      <c r="E139" s="236">
        <v>282.77999999999997</v>
      </c>
      <c r="F139" s="237">
        <v>0.51300000000000001</v>
      </c>
      <c r="G139" s="244">
        <v>277.87</v>
      </c>
      <c r="H139" s="244">
        <v>7.3999999999999996E-2</v>
      </c>
      <c r="I139" s="244">
        <v>282.39999999999998</v>
      </c>
      <c r="J139" s="262">
        <v>0.46084160000000002</v>
      </c>
      <c r="K139" s="302" t="str">
        <f t="shared" si="27"/>
        <v/>
      </c>
      <c r="L139" s="313"/>
      <c r="M139" s="20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4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1" t="s">
        <v>80</v>
      </c>
      <c r="D140" s="241" t="s">
        <v>77</v>
      </c>
      <c r="E140" s="236">
        <v>99</v>
      </c>
      <c r="F140" s="237">
        <v>2.6110000000000002</v>
      </c>
      <c r="G140" s="244">
        <v>91.8</v>
      </c>
      <c r="H140" s="244">
        <v>0.17</v>
      </c>
      <c r="I140" s="255">
        <v>99</v>
      </c>
      <c r="J140" s="263">
        <v>0.99895157000000001</v>
      </c>
      <c r="K140" s="302" t="str">
        <f t="shared" si="27"/>
        <v/>
      </c>
      <c r="L140" s="314"/>
      <c r="M140" s="20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4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1" t="s">
        <v>82</v>
      </c>
      <c r="D141" s="241" t="s">
        <v>77</v>
      </c>
      <c r="E141" s="236">
        <v>189.7</v>
      </c>
      <c r="F141" s="236">
        <v>7.9000000000000001E-2</v>
      </c>
      <c r="G141" s="244">
        <v>188.25</v>
      </c>
      <c r="H141" s="244">
        <v>3.2000000000000001E-2</v>
      </c>
      <c r="I141" s="255">
        <v>189.44</v>
      </c>
      <c r="J141" s="263">
        <v>7.4303999999999995E-2</v>
      </c>
      <c r="K141" s="302" t="str">
        <f t="shared" si="27"/>
        <v/>
      </c>
      <c r="L141" s="314"/>
      <c r="M141" s="20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4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1" t="s">
        <v>84</v>
      </c>
      <c r="D142" s="241" t="s">
        <v>77</v>
      </c>
      <c r="E142" s="236">
        <v>171.19</v>
      </c>
      <c r="F142" s="237">
        <v>9.6879999999999994E-2</v>
      </c>
      <c r="G142" s="244">
        <v>169.34</v>
      </c>
      <c r="H142" s="245">
        <v>5.1999999999999998E-2</v>
      </c>
      <c r="I142" s="255">
        <v>171.3</v>
      </c>
      <c r="J142" s="263">
        <v>9.9543999999999994E-2</v>
      </c>
      <c r="K142" s="302">
        <v>8.4770000000000003</v>
      </c>
      <c r="L142" s="314"/>
      <c r="M142" s="20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4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1" t="s">
        <v>86</v>
      </c>
      <c r="D143" s="241" t="s">
        <v>87</v>
      </c>
      <c r="E143" s="236">
        <v>142.6</v>
      </c>
      <c r="F143" s="237">
        <v>9.157</v>
      </c>
      <c r="G143" s="244">
        <v>139.43</v>
      </c>
      <c r="H143" s="244">
        <v>1.7649999999999999</v>
      </c>
      <c r="I143" s="244">
        <v>152.85</v>
      </c>
      <c r="J143" s="267">
        <v>8.6166806900000008</v>
      </c>
      <c r="K143" s="302" t="str">
        <f>IF(I143&gt;E143,"Limpas","")</f>
        <v>Limpas</v>
      </c>
      <c r="L143" s="315"/>
      <c r="M143" s="20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4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1" t="s">
        <v>89</v>
      </c>
      <c r="D144" s="241" t="s">
        <v>87</v>
      </c>
      <c r="E144" s="236">
        <v>239.5</v>
      </c>
      <c r="F144" s="237">
        <v>2.6720000000000002</v>
      </c>
      <c r="G144" s="244">
        <v>234.45</v>
      </c>
      <c r="H144" s="245">
        <v>0.44600000000000001</v>
      </c>
      <c r="I144" s="244">
        <v>238.68</v>
      </c>
      <c r="J144" s="267">
        <v>2.2336</v>
      </c>
      <c r="K144" s="302" t="str">
        <f t="shared" si="27"/>
        <v/>
      </c>
      <c r="L144" s="315"/>
      <c r="M144" s="20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4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1" t="s">
        <v>91</v>
      </c>
      <c r="D145" s="241" t="s">
        <v>92</v>
      </c>
      <c r="E145" s="236">
        <v>120.5</v>
      </c>
      <c r="F145" s="237">
        <v>3.677</v>
      </c>
      <c r="G145" s="244">
        <v>118.55</v>
      </c>
      <c r="H145" s="244">
        <v>0.59499999999999997</v>
      </c>
      <c r="I145" s="244">
        <v>120.75</v>
      </c>
      <c r="J145" s="262">
        <v>4.154369</v>
      </c>
      <c r="K145" s="302" t="str">
        <f t="shared" si="27"/>
        <v>Limpas</v>
      </c>
      <c r="L145" s="313"/>
      <c r="M145" s="20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4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1" t="s">
        <v>94</v>
      </c>
      <c r="D146" s="241" t="s">
        <v>95</v>
      </c>
      <c r="E146" s="236">
        <v>110.56</v>
      </c>
      <c r="F146" s="237">
        <v>2.75</v>
      </c>
      <c r="G146" s="244">
        <v>107.16</v>
      </c>
      <c r="H146" s="244">
        <v>0.311</v>
      </c>
      <c r="I146" s="244">
        <v>110.53</v>
      </c>
      <c r="J146" s="262">
        <v>2.6930803399999999</v>
      </c>
      <c r="K146" s="302" t="str">
        <f t="shared" si="27"/>
        <v/>
      </c>
      <c r="L146" s="313"/>
      <c r="M146" s="20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4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1" t="s">
        <v>96</v>
      </c>
      <c r="D147" s="241" t="s">
        <v>97</v>
      </c>
      <c r="E147" s="236">
        <v>72</v>
      </c>
      <c r="F147" s="237">
        <v>38.036000000000001</v>
      </c>
      <c r="G147" s="244">
        <v>48.7</v>
      </c>
      <c r="H147" s="245">
        <v>2.5659999999999998</v>
      </c>
      <c r="I147" s="244">
        <v>71.209999999999994</v>
      </c>
      <c r="J147" s="246">
        <v>35.871000000000002</v>
      </c>
      <c r="K147" s="302">
        <v>31.690999999999999</v>
      </c>
      <c r="L147" s="315"/>
      <c r="M147" s="20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4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1" t="s">
        <v>98</v>
      </c>
      <c r="D148" s="241" t="s">
        <v>97</v>
      </c>
      <c r="E148" s="236">
        <v>185</v>
      </c>
      <c r="F148" s="237">
        <v>388.72199999999998</v>
      </c>
      <c r="G148" s="244">
        <v>164.5</v>
      </c>
      <c r="H148" s="245">
        <v>195.773</v>
      </c>
      <c r="I148" s="90">
        <v>177.98</v>
      </c>
      <c r="J148" s="92">
        <v>317.84300000000002</v>
      </c>
      <c r="K148" s="302" t="str">
        <f t="shared" si="27"/>
        <v/>
      </c>
      <c r="L148" s="315"/>
      <c r="M148" s="20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4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1" t="s">
        <v>100</v>
      </c>
      <c r="D149" s="241" t="s">
        <v>101</v>
      </c>
      <c r="E149" s="236">
        <v>231</v>
      </c>
      <c r="F149" s="237">
        <v>30.48</v>
      </c>
      <c r="G149" s="244">
        <v>228.11</v>
      </c>
      <c r="H149" s="245">
        <v>5.93</v>
      </c>
      <c r="I149" s="244">
        <v>229.28</v>
      </c>
      <c r="J149" s="246">
        <v>8.2620000000000005</v>
      </c>
      <c r="K149" s="302" t="str">
        <f>IF(I149&gt;E149,"Limpas","")</f>
        <v/>
      </c>
      <c r="L149" s="315"/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4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5" t="s">
        <v>109</v>
      </c>
      <c r="D150" s="235" t="s">
        <v>40</v>
      </c>
      <c r="E150" s="242">
        <v>149.30000000000001</v>
      </c>
      <c r="F150" s="243">
        <v>17.670000000000002</v>
      </c>
      <c r="G150" s="242">
        <v>149.30000000000001</v>
      </c>
      <c r="H150" s="243">
        <v>17.670000000000002</v>
      </c>
      <c r="I150" s="242">
        <v>149.30799999999999</v>
      </c>
      <c r="J150" s="270">
        <v>10.93</v>
      </c>
      <c r="K150" s="316" t="s">
        <v>110</v>
      </c>
      <c r="L150" s="317"/>
      <c r="M150" s="20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4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1" t="s">
        <v>111</v>
      </c>
      <c r="D151" s="241" t="s">
        <v>54</v>
      </c>
      <c r="E151" s="236">
        <v>39</v>
      </c>
      <c r="F151" s="237">
        <v>0.47399999999999998</v>
      </c>
      <c r="G151" s="236">
        <v>39</v>
      </c>
      <c r="H151" s="237">
        <v>0.47</v>
      </c>
      <c r="I151" s="318">
        <v>39</v>
      </c>
      <c r="J151" s="267">
        <v>0.46</v>
      </c>
      <c r="K151" s="316" t="s">
        <v>99</v>
      </c>
      <c r="L151" s="317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4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4" t="s">
        <v>113</v>
      </c>
      <c r="D152" s="274" t="s">
        <v>54</v>
      </c>
      <c r="E152" s="275">
        <v>70</v>
      </c>
      <c r="F152" s="276">
        <v>0.81699999999999995</v>
      </c>
      <c r="G152" s="275">
        <v>70</v>
      </c>
      <c r="H152" s="276">
        <v>0.82</v>
      </c>
      <c r="I152" s="307">
        <v>70</v>
      </c>
      <c r="J152" s="267">
        <v>0.74399999999999999</v>
      </c>
      <c r="K152" s="316"/>
      <c r="L152" s="317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4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3" t="s">
        <v>115</v>
      </c>
      <c r="D153" s="233"/>
      <c r="E153" s="278"/>
      <c r="F153" s="279">
        <f>SUM(F112:F152)</f>
        <v>1813.882478</v>
      </c>
      <c r="G153" s="278"/>
      <c r="H153" s="279">
        <f>SUM(H115:H152)</f>
        <v>609.5870000000001</v>
      </c>
      <c r="I153" s="278"/>
      <c r="J153" s="280">
        <f>SUM(J112:J152)</f>
        <v>1351.1620858393655</v>
      </c>
      <c r="K153" s="319"/>
      <c r="L153" s="320"/>
      <c r="M153" s="20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4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117</v>
      </c>
      <c r="C154" s="215" t="s">
        <v>118</v>
      </c>
      <c r="D154" s="215"/>
      <c r="E154" s="282"/>
      <c r="F154" s="283"/>
      <c r="G154" s="284"/>
      <c r="H154" s="285">
        <v>1</v>
      </c>
      <c r="I154" s="282"/>
      <c r="J154" s="286">
        <f>IFERROR(+J153/H153,0)</f>
        <v>2.2165205062433504</v>
      </c>
      <c r="K154" s="321"/>
      <c r="L154" s="322"/>
      <c r="M154" s="20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89" t="s">
        <v>119</v>
      </c>
      <c r="D155" s="290"/>
      <c r="E155" s="291">
        <v>1736.79</v>
      </c>
      <c r="F155" s="292">
        <v>1</v>
      </c>
      <c r="G155" s="293" t="s">
        <v>117</v>
      </c>
      <c r="H155" s="292">
        <f>+H153/F153*100%</f>
        <v>0.33606752774420928</v>
      </c>
      <c r="I155" s="294"/>
      <c r="J155" s="295">
        <f>+J153/F153</f>
        <v>0.74490056672754601</v>
      </c>
      <c r="K155" s="323"/>
      <c r="L155" s="322"/>
      <c r="M155" s="20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4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89" t="s">
        <v>120</v>
      </c>
      <c r="D156" s="290"/>
      <c r="E156" s="297">
        <f>F153-E155</f>
        <v>77.092478000000028</v>
      </c>
      <c r="F156" s="298"/>
      <c r="G156" s="207"/>
      <c r="H156" s="298"/>
      <c r="I156" s="104"/>
      <c r="J156" s="298"/>
      <c r="K156" s="299"/>
      <c r="L156" s="299"/>
      <c r="M156" s="20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4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0"/>
      <c r="D157" s="210"/>
      <c r="E157" s="210"/>
      <c r="F157" s="211">
        <v>5</v>
      </c>
      <c r="G157" s="31" t="s">
        <v>19</v>
      </c>
      <c r="H157" s="30">
        <v>2020</v>
      </c>
      <c r="I157" s="210"/>
      <c r="J157" s="210"/>
      <c r="K157" s="212"/>
      <c r="L157" s="213"/>
      <c r="M157" s="20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4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4" t="s">
        <v>20</v>
      </c>
      <c r="C158" s="215" t="s">
        <v>21</v>
      </c>
      <c r="D158" s="215" t="s">
        <v>22</v>
      </c>
      <c r="E158" s="216" t="s">
        <v>23</v>
      </c>
      <c r="F158" s="217"/>
      <c r="G158" s="216" t="s">
        <v>24</v>
      </c>
      <c r="H158" s="217"/>
      <c r="I158" s="216" t="s">
        <v>25</v>
      </c>
      <c r="J158" s="217"/>
      <c r="K158" s="218" t="s">
        <v>123</v>
      </c>
      <c r="L158" s="2"/>
      <c r="M158" s="20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4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9"/>
      <c r="C159" s="220"/>
      <c r="D159" s="220"/>
      <c r="E159" s="221" t="s">
        <v>28</v>
      </c>
      <c r="F159" s="221" t="s">
        <v>29</v>
      </c>
      <c r="G159" s="222" t="s">
        <v>28</v>
      </c>
      <c r="H159" s="221" t="s">
        <v>29</v>
      </c>
      <c r="I159" s="222" t="s">
        <v>28</v>
      </c>
      <c r="J159" s="221" t="s">
        <v>29</v>
      </c>
      <c r="K159" s="223"/>
      <c r="L159" s="2"/>
      <c r="M159" s="20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4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4"/>
      <c r="C160" s="225"/>
      <c r="D160" s="225"/>
      <c r="E160" s="226" t="s">
        <v>30</v>
      </c>
      <c r="F160" s="226" t="s">
        <v>124</v>
      </c>
      <c r="G160" s="227" t="s">
        <v>30</v>
      </c>
      <c r="H160" s="226" t="s">
        <v>124</v>
      </c>
      <c r="I160" s="227" t="s">
        <v>30</v>
      </c>
      <c r="J160" s="226" t="s">
        <v>124</v>
      </c>
      <c r="K160" s="228"/>
      <c r="L160" s="2"/>
      <c r="M160" s="20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4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3">
        <v>2</v>
      </c>
      <c r="D161" s="233">
        <v>3</v>
      </c>
      <c r="E161" s="233">
        <v>4</v>
      </c>
      <c r="F161" s="233">
        <v>5</v>
      </c>
      <c r="G161" s="233">
        <v>6</v>
      </c>
      <c r="H161" s="233">
        <v>7</v>
      </c>
      <c r="I161" s="233">
        <v>8</v>
      </c>
      <c r="J161" s="233">
        <v>9</v>
      </c>
      <c r="K161" s="234">
        <v>10</v>
      </c>
      <c r="L161" s="288"/>
      <c r="M161" s="20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4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5" t="s">
        <v>32</v>
      </c>
      <c r="D162" s="235" t="s">
        <v>33</v>
      </c>
      <c r="E162" s="236">
        <v>55.77</v>
      </c>
      <c r="F162" s="237">
        <v>31.144597999999998</v>
      </c>
      <c r="G162" s="238">
        <v>53.24</v>
      </c>
      <c r="H162" s="238">
        <v>18.036000000000001</v>
      </c>
      <c r="I162" s="238">
        <v>55.67</v>
      </c>
      <c r="J162" s="239">
        <v>30.548480000000001</v>
      </c>
      <c r="K162" s="238">
        <v>0</v>
      </c>
      <c r="L162" s="324">
        <v>31.794668000000001</v>
      </c>
      <c r="M162" s="325"/>
      <c r="N162" s="326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4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1" t="s">
        <v>35</v>
      </c>
      <c r="D163" s="241" t="s">
        <v>33</v>
      </c>
      <c r="E163" s="242">
        <v>339.5</v>
      </c>
      <c r="F163" s="243">
        <v>7.77</v>
      </c>
      <c r="G163" s="244">
        <v>338.77</v>
      </c>
      <c r="H163" s="245">
        <v>7.157</v>
      </c>
      <c r="I163" s="244">
        <v>339.32</v>
      </c>
      <c r="J163" s="246">
        <v>7.62</v>
      </c>
      <c r="K163" s="238">
        <v>0</v>
      </c>
      <c r="L163" s="327">
        <v>6.54</v>
      </c>
      <c r="M163" s="328"/>
      <c r="N163" s="248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4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1" t="s">
        <v>37</v>
      </c>
      <c r="D164" s="241" t="s">
        <v>38</v>
      </c>
      <c r="E164" s="236">
        <v>77.5</v>
      </c>
      <c r="F164" s="237">
        <v>49.02</v>
      </c>
      <c r="G164" s="244">
        <v>73.650000000000006</v>
      </c>
      <c r="H164" s="245">
        <v>27.367000000000001</v>
      </c>
      <c r="I164" s="244">
        <v>77.290000000000006</v>
      </c>
      <c r="J164" s="246">
        <v>47.659101</v>
      </c>
      <c r="K164" s="238">
        <v>0</v>
      </c>
      <c r="L164" s="327">
        <v>49.343955000000001</v>
      </c>
      <c r="M164" s="325"/>
      <c r="N164" s="326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4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1" t="s">
        <v>39</v>
      </c>
      <c r="D165" s="241" t="s">
        <v>40</v>
      </c>
      <c r="E165" s="236">
        <v>463.3</v>
      </c>
      <c r="F165" s="237">
        <v>49.9</v>
      </c>
      <c r="G165" s="250">
        <v>462.22</v>
      </c>
      <c r="H165" s="250">
        <v>27.992000000000001</v>
      </c>
      <c r="I165" s="237">
        <v>462.78</v>
      </c>
      <c r="J165" s="246">
        <v>43.423000000000002</v>
      </c>
      <c r="K165" s="238">
        <v>0</v>
      </c>
      <c r="L165" s="329">
        <v>43.633000000000003</v>
      </c>
      <c r="M165" s="330"/>
      <c r="N165" s="331"/>
      <c r="O165" s="332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4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1" t="s">
        <v>42</v>
      </c>
      <c r="D166" s="241" t="s">
        <v>43</v>
      </c>
      <c r="E166" s="236">
        <v>207</v>
      </c>
      <c r="F166" s="237">
        <v>9.5030000000000001</v>
      </c>
      <c r="G166" s="244">
        <v>195.32</v>
      </c>
      <c r="H166" s="255">
        <v>1.218</v>
      </c>
      <c r="I166" s="307">
        <v>205.15</v>
      </c>
      <c r="J166" s="246">
        <v>7.3929999999999998</v>
      </c>
      <c r="K166" s="238">
        <v>0</v>
      </c>
      <c r="L166" s="333">
        <v>9.5169999999999995</v>
      </c>
      <c r="M166" s="20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4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1" t="s">
        <v>45</v>
      </c>
      <c r="D167" s="241" t="s">
        <v>43</v>
      </c>
      <c r="E167" s="236">
        <v>320</v>
      </c>
      <c r="F167" s="237">
        <v>5.1509999999999998</v>
      </c>
      <c r="G167" s="244">
        <v>306.97000000000003</v>
      </c>
      <c r="H167" s="255">
        <v>0.65700000000000003</v>
      </c>
      <c r="I167" s="307">
        <v>317.95</v>
      </c>
      <c r="J167" s="246">
        <v>4.2050000000000001</v>
      </c>
      <c r="K167" s="238">
        <v>0</v>
      </c>
      <c r="L167" s="334">
        <v>5.3250000000000002</v>
      </c>
      <c r="M167" s="20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4">
        <f t="shared" si="29"/>
        <v>98</v>
      </c>
      <c r="AR167">
        <f t="shared" si="31"/>
        <v>1302.54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1" t="s">
        <v>46</v>
      </c>
      <c r="D168" s="241" t="s">
        <v>47</v>
      </c>
      <c r="E168" s="236">
        <v>90</v>
      </c>
      <c r="F168" s="237">
        <v>689.09100000000001</v>
      </c>
      <c r="G168" s="244">
        <v>79.7</v>
      </c>
      <c r="H168" s="244">
        <v>281.37</v>
      </c>
      <c r="I168" s="307">
        <v>84.76</v>
      </c>
      <c r="J168" s="246">
        <v>451.24949756559556</v>
      </c>
      <c r="K168" s="238">
        <v>0</v>
      </c>
      <c r="L168" s="333">
        <v>454.38226395300188</v>
      </c>
      <c r="M168" s="20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4">
        <f t="shared" si="29"/>
        <v>99</v>
      </c>
      <c r="AR168">
        <f t="shared" si="31"/>
        <v>1319.08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1" t="s">
        <v>49</v>
      </c>
      <c r="D169" s="241" t="s">
        <v>50</v>
      </c>
      <c r="E169" s="236">
        <v>120.5</v>
      </c>
      <c r="F169" s="237">
        <v>2.0920000000000001</v>
      </c>
      <c r="G169" s="244">
        <v>114.9</v>
      </c>
      <c r="H169" s="245">
        <v>0.22800000000000001</v>
      </c>
      <c r="I169" s="259">
        <v>118.52</v>
      </c>
      <c r="J169" s="246">
        <v>1.0129999999999999</v>
      </c>
      <c r="K169" s="238">
        <v>0</v>
      </c>
      <c r="L169" s="335">
        <v>1.264</v>
      </c>
      <c r="M169" s="20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4">
        <f t="shared" si="29"/>
        <v>100</v>
      </c>
      <c r="AR169">
        <f t="shared" si="31"/>
        <v>1322.54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1" t="s">
        <v>52</v>
      </c>
      <c r="D170" s="241" t="s">
        <v>50</v>
      </c>
      <c r="E170" s="236">
        <v>120.8</v>
      </c>
      <c r="F170" s="237">
        <v>2.3530000000000002</v>
      </c>
      <c r="G170" s="244">
        <v>113.61</v>
      </c>
      <c r="H170" s="245">
        <v>0.35699999999999998</v>
      </c>
      <c r="I170" s="307">
        <v>117.76</v>
      </c>
      <c r="J170" s="246">
        <v>0.64300000000000002</v>
      </c>
      <c r="K170" s="238">
        <v>0</v>
      </c>
      <c r="L170" s="333">
        <v>0.57899999999999996</v>
      </c>
      <c r="M170" s="20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4">
        <f t="shared" si="29"/>
        <v>101</v>
      </c>
      <c r="AR170">
        <f t="shared" si="31"/>
        <v>1330.44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1" t="s">
        <v>53</v>
      </c>
      <c r="D171" s="241" t="s">
        <v>54</v>
      </c>
      <c r="E171" s="236">
        <v>46.5</v>
      </c>
      <c r="F171" s="236">
        <v>4.5999999999999996</v>
      </c>
      <c r="G171" s="244">
        <v>43.1</v>
      </c>
      <c r="H171" s="244">
        <v>2.1640000000000001</v>
      </c>
      <c r="I171" s="307">
        <v>40.71</v>
      </c>
      <c r="J171" s="246">
        <v>0.73599999999999999</v>
      </c>
      <c r="K171" s="238">
        <v>0</v>
      </c>
      <c r="L171" s="333">
        <v>0.84199999999999997</v>
      </c>
      <c r="M171" s="20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4">
        <f t="shared" si="29"/>
        <v>102</v>
      </c>
      <c r="AR171">
        <f t="shared" si="31"/>
        <v>1342.59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1" t="s">
        <v>56</v>
      </c>
      <c r="D172" s="241" t="s">
        <v>54</v>
      </c>
      <c r="E172" s="236">
        <v>51.5</v>
      </c>
      <c r="F172" s="237">
        <v>2.4159999999999999</v>
      </c>
      <c r="G172" s="244">
        <v>46.86</v>
      </c>
      <c r="H172" s="244">
        <v>0.90600000000000003</v>
      </c>
      <c r="I172" s="312">
        <v>51.26</v>
      </c>
      <c r="J172" s="246">
        <v>2.456</v>
      </c>
      <c r="K172" s="238">
        <v>0</v>
      </c>
      <c r="L172" s="333">
        <v>2.266</v>
      </c>
      <c r="M172" s="20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4">
        <f t="shared" si="29"/>
        <v>103</v>
      </c>
      <c r="AR172">
        <f t="shared" si="31"/>
        <v>1336.47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1" t="s">
        <v>58</v>
      </c>
      <c r="D173" s="241" t="s">
        <v>47</v>
      </c>
      <c r="E173" s="236">
        <v>81</v>
      </c>
      <c r="F173" s="237">
        <v>1.093</v>
      </c>
      <c r="G173" s="244">
        <v>73.94</v>
      </c>
      <c r="H173" s="245">
        <v>0.18</v>
      </c>
      <c r="I173" s="307">
        <v>74.25</v>
      </c>
      <c r="J173" s="246">
        <v>0.23</v>
      </c>
      <c r="K173" s="238">
        <v>0</v>
      </c>
      <c r="L173" s="333">
        <v>0.28399999999999997</v>
      </c>
      <c r="M173" s="20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4">
        <f t="shared" si="29"/>
        <v>104</v>
      </c>
      <c r="AR173">
        <f t="shared" si="31"/>
        <v>1334.88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1" t="s">
        <v>59</v>
      </c>
      <c r="D174" s="241" t="s">
        <v>47</v>
      </c>
      <c r="E174" s="236">
        <v>82.8</v>
      </c>
      <c r="F174" s="237">
        <v>0.42899999999999999</v>
      </c>
      <c r="G174" s="244">
        <v>80.02</v>
      </c>
      <c r="H174" s="245">
        <v>8.4000000000000005E-2</v>
      </c>
      <c r="I174" s="307">
        <v>78</v>
      </c>
      <c r="J174" s="246">
        <v>0</v>
      </c>
      <c r="K174" s="238">
        <v>0</v>
      </c>
      <c r="L174" s="333">
        <v>0</v>
      </c>
      <c r="M174" s="20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4">
        <f t="shared" si="29"/>
        <v>105</v>
      </c>
      <c r="AR174">
        <f t="shared" si="31"/>
        <v>1344.69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1" t="s">
        <v>61</v>
      </c>
      <c r="D175" s="241" t="s">
        <v>47</v>
      </c>
      <c r="E175" s="236">
        <v>69.95</v>
      </c>
      <c r="F175" s="237">
        <v>0.25</v>
      </c>
      <c r="G175" s="244">
        <v>67.95</v>
      </c>
      <c r="H175" s="236">
        <v>69.900000000000006</v>
      </c>
      <c r="I175" s="307">
        <v>62.5</v>
      </c>
      <c r="J175" s="246">
        <v>0.10100000000000001</v>
      </c>
      <c r="K175" s="238">
        <v>0</v>
      </c>
      <c r="L175" s="333">
        <v>0</v>
      </c>
      <c r="M175" s="20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4">
        <f t="shared" si="29"/>
        <v>106</v>
      </c>
      <c r="AR175">
        <f t="shared" si="31"/>
        <v>1344.36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1" t="s">
        <v>62</v>
      </c>
      <c r="D176" s="241" t="s">
        <v>47</v>
      </c>
      <c r="E176" s="236">
        <v>48.2</v>
      </c>
      <c r="F176" s="237">
        <v>0.38500000000000001</v>
      </c>
      <c r="G176" s="244">
        <v>44.16</v>
      </c>
      <c r="H176" s="245">
        <v>8.9999999999999993E-3</v>
      </c>
      <c r="I176" s="307">
        <v>46.4</v>
      </c>
      <c r="J176" s="246">
        <v>0.30599999999999999</v>
      </c>
      <c r="K176" s="238">
        <v>0</v>
      </c>
      <c r="L176" s="333">
        <v>0.38400000000000001</v>
      </c>
      <c r="M176" s="20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4">
        <f t="shared" si="29"/>
        <v>107</v>
      </c>
      <c r="AR176">
        <f t="shared" si="31"/>
        <v>1341.98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1" t="s">
        <v>63</v>
      </c>
      <c r="D177" s="241" t="s">
        <v>64</v>
      </c>
      <c r="E177" s="236">
        <v>136</v>
      </c>
      <c r="F177" s="237">
        <v>440</v>
      </c>
      <c r="G177" s="244">
        <v>127.3</v>
      </c>
      <c r="H177" s="244">
        <v>64.974000000000004</v>
      </c>
      <c r="I177" s="244">
        <v>135.83000000000001</v>
      </c>
      <c r="J177" s="262">
        <v>356.957468586</v>
      </c>
      <c r="K177" s="238">
        <v>0</v>
      </c>
      <c r="L177" s="336">
        <v>373.39748630000003</v>
      </c>
      <c r="M177" s="20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4">
        <f t="shared" si="29"/>
        <v>108</v>
      </c>
      <c r="AR177">
        <f t="shared" si="31"/>
        <v>1336.75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1" t="s">
        <v>66</v>
      </c>
      <c r="D178" s="241" t="s">
        <v>64</v>
      </c>
      <c r="E178" s="236">
        <v>113.5</v>
      </c>
      <c r="F178" s="237">
        <v>3.7519999999999998</v>
      </c>
      <c r="G178" s="244">
        <v>104.42</v>
      </c>
      <c r="H178" s="244">
        <v>0.54500000000000004</v>
      </c>
      <c r="I178" s="255">
        <v>111.37</v>
      </c>
      <c r="J178" s="262">
        <v>0.36441867</v>
      </c>
      <c r="K178" s="238">
        <v>0</v>
      </c>
      <c r="L178" s="336">
        <v>0.44727294000000001</v>
      </c>
      <c r="M178" s="20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4">
        <f t="shared" si="29"/>
        <v>109</v>
      </c>
      <c r="AR178">
        <f t="shared" si="31"/>
        <v>1343.62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1" t="s">
        <v>67</v>
      </c>
      <c r="D179" s="241" t="s">
        <v>64</v>
      </c>
      <c r="E179" s="236">
        <v>225.4</v>
      </c>
      <c r="F179" s="236">
        <v>1.2</v>
      </c>
      <c r="G179" s="244">
        <v>223.12</v>
      </c>
      <c r="H179" s="244">
        <v>7.0999999999999994E-2</v>
      </c>
      <c r="I179" s="244">
        <v>201.4</v>
      </c>
      <c r="J179" s="262">
        <v>0.11854000000000001</v>
      </c>
      <c r="K179" s="238">
        <v>0</v>
      </c>
      <c r="L179" s="336">
        <v>0.29848999999999998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4">
        <f t="shared" si="29"/>
        <v>110</v>
      </c>
      <c r="AR179">
        <f t="shared" si="31"/>
        <v>1338.36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1" t="s">
        <v>68</v>
      </c>
      <c r="D180" s="241" t="s">
        <v>64</v>
      </c>
      <c r="E180" s="236">
        <v>224</v>
      </c>
      <c r="F180" s="237">
        <v>0.6</v>
      </c>
      <c r="G180" s="244">
        <v>215.98</v>
      </c>
      <c r="H180" s="244">
        <v>0.105</v>
      </c>
      <c r="I180" s="255">
        <v>222.65</v>
      </c>
      <c r="J180" s="263">
        <v>0.47375</v>
      </c>
      <c r="K180" s="238">
        <v>0</v>
      </c>
      <c r="L180" s="337">
        <v>0.57499999999999996</v>
      </c>
      <c r="M180" s="20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4">
        <f t="shared" si="29"/>
        <v>111</v>
      </c>
      <c r="AR180">
        <f t="shared" si="31"/>
        <v>1337.14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1" t="s">
        <v>69</v>
      </c>
      <c r="D181" s="241" t="s">
        <v>64</v>
      </c>
      <c r="E181" s="236">
        <v>196</v>
      </c>
      <c r="F181" s="237">
        <v>1.5820000000000001</v>
      </c>
      <c r="G181" s="244">
        <v>189.04</v>
      </c>
      <c r="H181" s="244">
        <v>0.41899999999999998</v>
      </c>
      <c r="I181" s="255">
        <v>194.84</v>
      </c>
      <c r="J181" s="262">
        <v>0.31937680000000002</v>
      </c>
      <c r="K181" s="238">
        <v>0</v>
      </c>
      <c r="L181" s="336">
        <v>0.44329160000000001</v>
      </c>
      <c r="M181" s="20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4">
        <f t="shared" si="29"/>
        <v>112</v>
      </c>
      <c r="AR181">
        <f t="shared" si="31"/>
        <v>1325.84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1" t="s">
        <v>70</v>
      </c>
      <c r="D182" s="241" t="s">
        <v>64</v>
      </c>
      <c r="E182" s="236">
        <v>174</v>
      </c>
      <c r="F182" s="237">
        <v>0.47899999999999998</v>
      </c>
      <c r="G182" s="244">
        <v>172.38</v>
      </c>
      <c r="H182" s="244">
        <v>7.3999999999999996E-2</v>
      </c>
      <c r="I182" s="255">
        <v>169.9</v>
      </c>
      <c r="J182" s="262">
        <v>0.12060800000000001</v>
      </c>
      <c r="K182" s="238">
        <v>0</v>
      </c>
      <c r="L182" s="336">
        <v>0.16196559999999999</v>
      </c>
      <c r="M182" s="20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4">
        <f t="shared" si="29"/>
        <v>113</v>
      </c>
      <c r="AR182">
        <f t="shared" si="31"/>
        <v>1325.68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5" t="s">
        <v>71</v>
      </c>
      <c r="D183" s="235" t="s">
        <v>64</v>
      </c>
      <c r="E183" s="242">
        <v>229.1</v>
      </c>
      <c r="F183" s="243">
        <v>0.79200000000000004</v>
      </c>
      <c r="G183" s="238">
        <v>222.84</v>
      </c>
      <c r="H183" s="238">
        <v>0.28000000000000003</v>
      </c>
      <c r="I183" s="265">
        <v>225.45</v>
      </c>
      <c r="J183" s="266">
        <v>0.48064499999999999</v>
      </c>
      <c r="K183" s="238">
        <v>0</v>
      </c>
      <c r="L183" s="337">
        <v>0.52627800000000002</v>
      </c>
      <c r="M183" s="20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4">
        <f t="shared" si="29"/>
        <v>114</v>
      </c>
      <c r="AR183">
        <f t="shared" si="31"/>
        <v>1325.5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1" t="s">
        <v>72</v>
      </c>
      <c r="D184" s="241" t="s">
        <v>64</v>
      </c>
      <c r="E184" s="236">
        <v>249</v>
      </c>
      <c r="F184" s="237">
        <v>2.1240000000000001</v>
      </c>
      <c r="G184" s="244">
        <v>239.52</v>
      </c>
      <c r="H184" s="244">
        <v>0.187</v>
      </c>
      <c r="I184" s="255">
        <v>243.14</v>
      </c>
      <c r="J184" s="263">
        <v>0.63976599999999995</v>
      </c>
      <c r="K184" s="238">
        <v>0</v>
      </c>
      <c r="L184" s="337">
        <v>0.643154</v>
      </c>
      <c r="M184" s="20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4">
        <f t="shared" si="29"/>
        <v>115</v>
      </c>
      <c r="AR184">
        <f t="shared" si="31"/>
        <v>1331.05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1" t="s">
        <v>73</v>
      </c>
      <c r="D185" s="241" t="s">
        <v>74</v>
      </c>
      <c r="E185" s="236">
        <v>164.75</v>
      </c>
      <c r="F185" s="236">
        <v>5</v>
      </c>
      <c r="G185" s="244">
        <v>154.43</v>
      </c>
      <c r="H185" s="244">
        <v>0.503</v>
      </c>
      <c r="I185" s="244">
        <v>149.69</v>
      </c>
      <c r="J185" s="263">
        <v>3.4008223100000001</v>
      </c>
      <c r="K185" s="238">
        <v>0</v>
      </c>
      <c r="L185" s="337">
        <v>2.8960582100000001</v>
      </c>
      <c r="M185" s="20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4">
        <f t="shared" si="29"/>
        <v>116</v>
      </c>
      <c r="AR185">
        <f t="shared" si="31"/>
        <v>1330.25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1" t="s">
        <v>75</v>
      </c>
      <c r="D186" s="241" t="s">
        <v>74</v>
      </c>
      <c r="E186" s="236">
        <v>179.1</v>
      </c>
      <c r="F186" s="237">
        <v>4.2</v>
      </c>
      <c r="G186" s="255">
        <v>166.32</v>
      </c>
      <c r="H186" s="255">
        <v>0.39800000000000002</v>
      </c>
      <c r="I186" s="244">
        <v>231.06</v>
      </c>
      <c r="J186" s="262">
        <v>2.5133310799999999</v>
      </c>
      <c r="K186" s="238">
        <v>0</v>
      </c>
      <c r="L186" s="336">
        <v>3.0874263000000002</v>
      </c>
      <c r="M186" s="20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4">
        <f t="shared" si="29"/>
        <v>117</v>
      </c>
      <c r="AR186">
        <f t="shared" si="31"/>
        <v>1325.57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1" t="s">
        <v>76</v>
      </c>
      <c r="D187" s="241" t="s">
        <v>77</v>
      </c>
      <c r="E187" s="236">
        <v>325.56</v>
      </c>
      <c r="F187" s="237">
        <v>0.70099999999999996</v>
      </c>
      <c r="G187" s="255">
        <v>315.85000000000002</v>
      </c>
      <c r="H187" s="255">
        <v>0.114</v>
      </c>
      <c r="I187" s="255">
        <v>323.89</v>
      </c>
      <c r="J187" s="263">
        <v>0.55194520000000002</v>
      </c>
      <c r="K187" s="238">
        <v>0</v>
      </c>
      <c r="L187" s="337">
        <v>6.9574786</v>
      </c>
      <c r="M187" s="20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4">
        <f t="shared" si="29"/>
        <v>118</v>
      </c>
      <c r="AR187">
        <f t="shared" si="31"/>
        <v>1325.65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1" t="s">
        <v>78</v>
      </c>
      <c r="D188" s="241" t="s">
        <v>77</v>
      </c>
      <c r="E188" s="236">
        <v>129.19999999999999</v>
      </c>
      <c r="F188" s="237">
        <v>0.5</v>
      </c>
      <c r="G188" s="244">
        <v>123.6</v>
      </c>
      <c r="H188" s="244">
        <v>2.9000000000000001E-2</v>
      </c>
      <c r="I188" s="255">
        <v>129.19999999999999</v>
      </c>
      <c r="J188" s="262">
        <v>0.5</v>
      </c>
      <c r="K188" s="238">
        <v>0</v>
      </c>
      <c r="L188" s="336">
        <v>0.5</v>
      </c>
      <c r="M188" s="20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4">
        <f t="shared" si="29"/>
        <v>119</v>
      </c>
      <c r="AR188">
        <f t="shared" si="31"/>
        <v>1330.46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1" t="s">
        <v>79</v>
      </c>
      <c r="D189" s="241" t="s">
        <v>77</v>
      </c>
      <c r="E189" s="236">
        <v>282.77999999999997</v>
      </c>
      <c r="F189" s="237">
        <v>0.51300000000000001</v>
      </c>
      <c r="G189" s="244">
        <v>277.87</v>
      </c>
      <c r="H189" s="244">
        <v>7.3999999999999996E-2</v>
      </c>
      <c r="I189" s="244">
        <v>282.51</v>
      </c>
      <c r="J189" s="262">
        <v>0.46709640000000002</v>
      </c>
      <c r="K189" s="238">
        <v>0</v>
      </c>
      <c r="L189" s="336">
        <v>0.57354000000000005</v>
      </c>
      <c r="M189" s="20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4">
        <f t="shared" si="29"/>
        <v>120</v>
      </c>
      <c r="AR189">
        <f t="shared" si="31"/>
        <v>1329.06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1" t="s">
        <v>80</v>
      </c>
      <c r="D190" s="241" t="s">
        <v>77</v>
      </c>
      <c r="E190" s="236">
        <v>99</v>
      </c>
      <c r="F190" s="237">
        <v>2.6110000000000002</v>
      </c>
      <c r="G190" s="244">
        <v>91.8</v>
      </c>
      <c r="H190" s="244">
        <v>0.17</v>
      </c>
      <c r="I190" s="255">
        <v>99</v>
      </c>
      <c r="J190" s="263">
        <v>0.99895157000000001</v>
      </c>
      <c r="K190" s="238">
        <v>0</v>
      </c>
      <c r="L190" s="337">
        <v>0.99051065999999999</v>
      </c>
      <c r="M190" s="20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4">
        <f t="shared" si="29"/>
        <v>121</v>
      </c>
      <c r="AR190">
        <f t="shared" si="31"/>
        <v>1331.05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1" t="s">
        <v>82</v>
      </c>
      <c r="D191" s="241" t="s">
        <v>77</v>
      </c>
      <c r="E191" s="236">
        <v>189.7</v>
      </c>
      <c r="F191" s="236">
        <v>7.9000000000000001E-2</v>
      </c>
      <c r="G191" s="244">
        <v>188.25</v>
      </c>
      <c r="H191" s="244">
        <v>3.2000000000000001E-2</v>
      </c>
      <c r="I191" s="255">
        <v>189.45</v>
      </c>
      <c r="J191" s="263">
        <v>7.4520000000000003E-2</v>
      </c>
      <c r="K191" s="238">
        <v>0</v>
      </c>
      <c r="L191" s="337">
        <v>7.4952000000000005E-2</v>
      </c>
      <c r="M191" s="20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4">
        <f t="shared" si="29"/>
        <v>122</v>
      </c>
      <c r="AR191">
        <f t="shared" ref="AR191:AR202" si="33">IF(AG7="tad","tad",AG7)</f>
        <v>1330.3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1" t="s">
        <v>84</v>
      </c>
      <c r="D192" s="241" t="s">
        <v>77</v>
      </c>
      <c r="E192" s="236">
        <v>171.19</v>
      </c>
      <c r="F192" s="237">
        <v>9.6879999999999994E-2</v>
      </c>
      <c r="G192" s="244">
        <v>169.34</v>
      </c>
      <c r="H192" s="245">
        <v>5.1999999999999998E-2</v>
      </c>
      <c r="I192" s="255">
        <v>171.37</v>
      </c>
      <c r="J192" s="263">
        <v>0.101482</v>
      </c>
      <c r="K192" s="238">
        <v>0</v>
      </c>
      <c r="L192" s="337">
        <v>0.100271</v>
      </c>
      <c r="M192" s="20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4">
        <f t="shared" si="29"/>
        <v>123</v>
      </c>
      <c r="AR192">
        <f t="shared" si="33"/>
        <v>1329.69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1" t="s">
        <v>86</v>
      </c>
      <c r="D193" s="241" t="s">
        <v>87</v>
      </c>
      <c r="E193" s="236">
        <v>142.6</v>
      </c>
      <c r="F193" s="237">
        <v>9.157</v>
      </c>
      <c r="G193" s="244">
        <v>139.43</v>
      </c>
      <c r="H193" s="244">
        <v>1.7649999999999999</v>
      </c>
      <c r="I193" s="244">
        <v>152.86000000000001</v>
      </c>
      <c r="J193" s="267">
        <v>8.6449434200000006</v>
      </c>
      <c r="K193" s="238">
        <v>0</v>
      </c>
      <c r="L193" s="338">
        <v>9.5662373200000008</v>
      </c>
      <c r="M193" s="20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4">
        <f t="shared" si="29"/>
        <v>124</v>
      </c>
      <c r="AR193">
        <f t="shared" si="33"/>
        <v>1328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1" t="s">
        <v>89</v>
      </c>
      <c r="D194" s="241" t="s">
        <v>87</v>
      </c>
      <c r="E194" s="236">
        <v>239.5</v>
      </c>
      <c r="F194" s="237">
        <v>2.6720000000000002</v>
      </c>
      <c r="G194" s="244">
        <v>234.45</v>
      </c>
      <c r="H194" s="245">
        <v>0.44600000000000001</v>
      </c>
      <c r="I194" s="244">
        <v>238.69</v>
      </c>
      <c r="J194" s="267">
        <v>2.2387999999999999</v>
      </c>
      <c r="K194" s="238">
        <v>0</v>
      </c>
      <c r="L194" s="338">
        <v>2.1556000000000002</v>
      </c>
      <c r="M194" s="20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4">
        <f t="shared" si="29"/>
        <v>125</v>
      </c>
      <c r="AR194">
        <f t="shared" si="33"/>
        <v>1324.7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1" t="s">
        <v>91</v>
      </c>
      <c r="D195" s="241" t="s">
        <v>92</v>
      </c>
      <c r="E195" s="236">
        <v>120.5</v>
      </c>
      <c r="F195" s="237">
        <v>3.677</v>
      </c>
      <c r="G195" s="244">
        <v>118.55</v>
      </c>
      <c r="H195" s="244">
        <v>0.59499999999999997</v>
      </c>
      <c r="I195" s="244">
        <v>120.75</v>
      </c>
      <c r="J195" s="262">
        <v>4.154369</v>
      </c>
      <c r="K195" s="238">
        <v>0</v>
      </c>
      <c r="L195" s="336">
        <v>4.154369</v>
      </c>
      <c r="M195" s="20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4">
        <f t="shared" si="29"/>
        <v>126</v>
      </c>
      <c r="AR195">
        <f t="shared" si="33"/>
        <v>1323.86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1" t="s">
        <v>94</v>
      </c>
      <c r="D196" s="241" t="s">
        <v>95</v>
      </c>
      <c r="E196" s="236">
        <v>110.56</v>
      </c>
      <c r="F196" s="237">
        <v>2.75</v>
      </c>
      <c r="G196" s="244">
        <v>107.16</v>
      </c>
      <c r="H196" s="244">
        <v>0.311</v>
      </c>
      <c r="I196" s="244">
        <v>110.53</v>
      </c>
      <c r="J196" s="262">
        <v>2.6930803399999999</v>
      </c>
      <c r="K196" s="238">
        <v>0</v>
      </c>
      <c r="L196" s="336">
        <v>2.75</v>
      </c>
      <c r="M196" s="20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4">
        <f t="shared" ref="AQ196:AQ259" si="34">AQ195+1</f>
        <v>127</v>
      </c>
      <c r="AR196">
        <f t="shared" si="33"/>
        <v>1322.17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1" t="s">
        <v>96</v>
      </c>
      <c r="D197" s="241" t="s">
        <v>97</v>
      </c>
      <c r="E197" s="236">
        <v>72</v>
      </c>
      <c r="F197" s="237">
        <v>38.036000000000001</v>
      </c>
      <c r="G197" s="244">
        <v>54.7</v>
      </c>
      <c r="H197" s="245">
        <v>8.798</v>
      </c>
      <c r="I197" s="244">
        <v>71.27</v>
      </c>
      <c r="J197" s="267">
        <v>35.997</v>
      </c>
      <c r="K197" s="238">
        <v>0</v>
      </c>
      <c r="L197" s="338">
        <v>32.942</v>
      </c>
      <c r="M197" s="20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4">
        <f t="shared" si="34"/>
        <v>128</v>
      </c>
      <c r="AR197">
        <f t="shared" si="33"/>
        <v>1325.19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1" t="s">
        <v>98</v>
      </c>
      <c r="D198" s="241" t="s">
        <v>97</v>
      </c>
      <c r="E198" s="236">
        <v>185</v>
      </c>
      <c r="F198" s="237">
        <v>388.72199999999998</v>
      </c>
      <c r="G198" s="244">
        <v>167</v>
      </c>
      <c r="H198" s="245">
        <v>217.202</v>
      </c>
      <c r="I198" s="90">
        <v>177.94</v>
      </c>
      <c r="J198" s="148">
        <v>317.47000000000003</v>
      </c>
      <c r="K198" s="238">
        <v>0</v>
      </c>
      <c r="L198" s="338">
        <v>276.88299999999998</v>
      </c>
      <c r="M198" s="20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4">
        <f t="shared" si="34"/>
        <v>129</v>
      </c>
      <c r="AR198">
        <f t="shared" si="33"/>
        <v>1333.9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1" t="s">
        <v>100</v>
      </c>
      <c r="D199" s="241" t="s">
        <v>101</v>
      </c>
      <c r="E199" s="236">
        <v>231</v>
      </c>
      <c r="F199" s="237">
        <v>30.48</v>
      </c>
      <c r="G199" s="244">
        <v>228.11</v>
      </c>
      <c r="H199" s="245">
        <v>5.93</v>
      </c>
      <c r="I199" s="244">
        <v>229.13</v>
      </c>
      <c r="J199" s="267">
        <v>7.5919999999999996</v>
      </c>
      <c r="K199" s="238">
        <v>0</v>
      </c>
      <c r="L199" s="333">
        <v>5.2089999999999996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4">
        <f t="shared" si="34"/>
        <v>130</v>
      </c>
      <c r="AR199">
        <f t="shared" si="33"/>
        <v>1329.37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5" t="s">
        <v>109</v>
      </c>
      <c r="D200" s="235" t="s">
        <v>40</v>
      </c>
      <c r="E200" s="242">
        <v>149.30000000000001</v>
      </c>
      <c r="F200" s="243">
        <v>17.670000000000002</v>
      </c>
      <c r="G200" s="242">
        <v>149.30000000000001</v>
      </c>
      <c r="H200" s="243">
        <v>17.670000000000002</v>
      </c>
      <c r="I200" s="242">
        <v>149.33000000000001</v>
      </c>
      <c r="J200" s="270">
        <v>10.95</v>
      </c>
      <c r="K200" s="238">
        <v>0</v>
      </c>
      <c r="L200" s="339">
        <v>10.87</v>
      </c>
      <c r="M200" s="20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4">
        <f t="shared" si="34"/>
        <v>131</v>
      </c>
      <c r="AR200">
        <f t="shared" si="33"/>
        <v>1338.35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1" t="s">
        <v>111</v>
      </c>
      <c r="D201" s="241" t="s">
        <v>54</v>
      </c>
      <c r="E201" s="236">
        <v>39</v>
      </c>
      <c r="F201" s="237">
        <v>0.47399999999999998</v>
      </c>
      <c r="G201" s="236">
        <v>39</v>
      </c>
      <c r="H201" s="237">
        <v>0.47</v>
      </c>
      <c r="I201" s="318">
        <v>39</v>
      </c>
      <c r="J201" s="267">
        <v>0.46</v>
      </c>
      <c r="K201" s="238">
        <v>0</v>
      </c>
      <c r="L201" s="339">
        <v>0.47499999999999998</v>
      </c>
      <c r="M201" s="20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4">
        <f t="shared" si="34"/>
        <v>132</v>
      </c>
      <c r="AR201">
        <f t="shared" si="33"/>
        <v>1346.29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4" t="s">
        <v>113</v>
      </c>
      <c r="D202" s="274" t="s">
        <v>54</v>
      </c>
      <c r="E202" s="275">
        <v>70</v>
      </c>
      <c r="F202" s="276">
        <v>0.81699999999999995</v>
      </c>
      <c r="G202" s="275">
        <v>70</v>
      </c>
      <c r="H202" s="276">
        <v>0.82</v>
      </c>
      <c r="I202" s="307">
        <v>70</v>
      </c>
      <c r="J202" s="267">
        <v>0.74399999999999999</v>
      </c>
      <c r="K202" s="238">
        <v>0</v>
      </c>
      <c r="L202" s="339">
        <v>0.78300000000000003</v>
      </c>
      <c r="M202" s="20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4">
        <f t="shared" si="34"/>
        <v>133</v>
      </c>
      <c r="AR202">
        <f t="shared" si="33"/>
        <v>1360.15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3" t="s">
        <v>115</v>
      </c>
      <c r="D203" s="233"/>
      <c r="E203" s="278"/>
      <c r="F203" s="279">
        <f>SUM(F162:F202)</f>
        <v>1813.882478</v>
      </c>
      <c r="G203" s="278"/>
      <c r="H203" s="340">
        <f>SUM(H165:H202)</f>
        <v>707.09900000000005</v>
      </c>
      <c r="I203" s="341"/>
      <c r="J203" s="342">
        <f>SUM(J162:J202)</f>
        <v>1356.6099929415957</v>
      </c>
      <c r="K203" s="280">
        <f>SUM(K162:K202)</f>
        <v>0</v>
      </c>
      <c r="L203" s="343"/>
      <c r="M203" s="20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4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117</v>
      </c>
      <c r="C204" s="215" t="s">
        <v>118</v>
      </c>
      <c r="D204" s="215"/>
      <c r="E204" s="282"/>
      <c r="F204" s="283"/>
      <c r="G204" s="284"/>
      <c r="H204" s="344">
        <v>1</v>
      </c>
      <c r="I204" s="345"/>
      <c r="J204" s="346">
        <f>IFERROR(+J203/H203,0)</f>
        <v>1.9185573631720532</v>
      </c>
      <c r="K204" s="286">
        <f>IFERROR(+K203/I203,0)</f>
        <v>0</v>
      </c>
      <c r="L204" s="288"/>
      <c r="M204" s="20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89" t="s">
        <v>119</v>
      </c>
      <c r="D205" s="290"/>
      <c r="E205" s="291">
        <v>1736.79</v>
      </c>
      <c r="F205" s="292">
        <v>1</v>
      </c>
      <c r="G205" s="293" t="s">
        <v>117</v>
      </c>
      <c r="H205" s="347">
        <f>+H203/F203*100%</f>
        <v>0.38982624760764684</v>
      </c>
      <c r="I205" s="345"/>
      <c r="J205" s="348">
        <f>+J203/F203</f>
        <v>0.74790401770538284</v>
      </c>
      <c r="K205" s="295"/>
      <c r="L205" s="288"/>
      <c r="M205" s="20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4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89" t="s">
        <v>120</v>
      </c>
      <c r="D206" s="290"/>
      <c r="E206" s="297">
        <f>F203-E205</f>
        <v>77.092478000000028</v>
      </c>
      <c r="F206" s="298"/>
      <c r="G206" s="207"/>
      <c r="H206" s="298"/>
      <c r="I206" s="104"/>
      <c r="J206" s="298"/>
      <c r="K206" s="299"/>
      <c r="L206" s="288"/>
      <c r="M206" s="20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4">
        <f>AQ202+1</f>
        <v>134</v>
      </c>
      <c r="AR206">
        <f t="shared" ref="AR206:AR224" si="36">IF(AG19="tad","tad",AG19)</f>
        <v>1359.98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0"/>
      <c r="D207" s="210"/>
      <c r="E207" s="210"/>
      <c r="F207" s="211">
        <v>4</v>
      </c>
      <c r="G207" s="31" t="s">
        <v>19</v>
      </c>
      <c r="H207" s="30">
        <v>2020</v>
      </c>
      <c r="I207" s="210"/>
      <c r="J207" s="210"/>
      <c r="K207" s="212"/>
      <c r="L207" s="288"/>
      <c r="M207" s="20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4">
        <f t="shared" si="34"/>
        <v>135</v>
      </c>
      <c r="AR207">
        <f t="shared" si="36"/>
        <v>1364.21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4" t="s">
        <v>20</v>
      </c>
      <c r="C208" s="215" t="s">
        <v>21</v>
      </c>
      <c r="D208" s="215" t="s">
        <v>22</v>
      </c>
      <c r="E208" s="216" t="s">
        <v>23</v>
      </c>
      <c r="F208" s="217"/>
      <c r="G208" s="216" t="s">
        <v>24</v>
      </c>
      <c r="H208" s="217"/>
      <c r="I208" s="216" t="s">
        <v>25</v>
      </c>
      <c r="J208" s="217"/>
      <c r="K208" s="218" t="s">
        <v>123</v>
      </c>
      <c r="L208" s="288"/>
      <c r="M208" s="20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4">
        <f t="shared" si="34"/>
        <v>136</v>
      </c>
      <c r="AR208">
        <f t="shared" si="36"/>
        <v>1360.27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9"/>
      <c r="C209" s="220"/>
      <c r="D209" s="220"/>
      <c r="E209" s="221" t="s">
        <v>28</v>
      </c>
      <c r="F209" s="221" t="s">
        <v>29</v>
      </c>
      <c r="G209" s="222" t="s">
        <v>28</v>
      </c>
      <c r="H209" s="221" t="s">
        <v>29</v>
      </c>
      <c r="I209" s="222" t="s">
        <v>28</v>
      </c>
      <c r="J209" s="221" t="s">
        <v>29</v>
      </c>
      <c r="K209" s="223"/>
      <c r="L209" s="288"/>
      <c r="M209" s="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4">
        <f t="shared" si="34"/>
        <v>137</v>
      </c>
      <c r="AR209">
        <f t="shared" si="36"/>
        <v>1354.68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4"/>
      <c r="C210" s="225"/>
      <c r="D210" s="225"/>
      <c r="E210" s="226" t="s">
        <v>30</v>
      </c>
      <c r="F210" s="226" t="s">
        <v>124</v>
      </c>
      <c r="G210" s="227" t="s">
        <v>30</v>
      </c>
      <c r="H210" s="226" t="s">
        <v>124</v>
      </c>
      <c r="I210" s="227" t="s">
        <v>30</v>
      </c>
      <c r="J210" s="226" t="s">
        <v>124</v>
      </c>
      <c r="K210" s="228"/>
      <c r="L210" s="288"/>
      <c r="M210" s="20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4">
        <f t="shared" si="34"/>
        <v>138</v>
      </c>
      <c r="AR210">
        <f t="shared" si="36"/>
        <v>1350.1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3">
        <v>2</v>
      </c>
      <c r="D211" s="233">
        <v>3</v>
      </c>
      <c r="E211" s="233">
        <v>4</v>
      </c>
      <c r="F211" s="233">
        <v>5</v>
      </c>
      <c r="G211" s="233">
        <v>6</v>
      </c>
      <c r="H211" s="233">
        <v>7</v>
      </c>
      <c r="I211" s="233">
        <v>8</v>
      </c>
      <c r="J211" s="233">
        <v>9</v>
      </c>
      <c r="K211" s="234">
        <v>10</v>
      </c>
      <c r="L211" s="288"/>
      <c r="M211" s="20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4">
        <f t="shared" si="34"/>
        <v>139</v>
      </c>
      <c r="AR211">
        <f t="shared" si="36"/>
        <v>1349.5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5" t="s">
        <v>32</v>
      </c>
      <c r="D212" s="235" t="s">
        <v>33</v>
      </c>
      <c r="E212" s="236">
        <v>55.77</v>
      </c>
      <c r="F212" s="237">
        <v>31.144597999999998</v>
      </c>
      <c r="G212" s="238">
        <v>53.24</v>
      </c>
      <c r="H212" s="238">
        <v>18.036000000000001</v>
      </c>
      <c r="I212" s="238">
        <v>55.68</v>
      </c>
      <c r="J212" s="239">
        <v>30.60492</v>
      </c>
      <c r="K212" s="238"/>
      <c r="L212" s="349"/>
      <c r="M212" s="20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4">
        <f t="shared" si="34"/>
        <v>140</v>
      </c>
      <c r="AR212">
        <f t="shared" si="36"/>
        <v>1358.77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1" t="s">
        <v>35</v>
      </c>
      <c r="D213" s="241" t="s">
        <v>33</v>
      </c>
      <c r="E213" s="242">
        <v>339.5</v>
      </c>
      <c r="F213" s="243">
        <v>7.77</v>
      </c>
      <c r="G213" s="244">
        <v>338.77</v>
      </c>
      <c r="H213" s="245">
        <v>7.157</v>
      </c>
      <c r="I213" s="244">
        <v>339.32</v>
      </c>
      <c r="J213" s="246">
        <v>7.62</v>
      </c>
      <c r="K213" s="238"/>
      <c r="L213" s="350"/>
      <c r="M213" s="20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4">
        <f t="shared" si="34"/>
        <v>141</v>
      </c>
      <c r="AR213">
        <f t="shared" si="36"/>
        <v>1357.4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1" t="s">
        <v>37</v>
      </c>
      <c r="D214" s="241" t="s">
        <v>38</v>
      </c>
      <c r="E214" s="236">
        <v>77.5</v>
      </c>
      <c r="F214" s="237">
        <v>49.02</v>
      </c>
      <c r="G214" s="244">
        <v>73.650000000000006</v>
      </c>
      <c r="H214" s="245">
        <v>27.367000000000001</v>
      </c>
      <c r="I214" s="244">
        <v>77.3</v>
      </c>
      <c r="J214" s="246">
        <v>47.723365999999999</v>
      </c>
      <c r="K214" s="238"/>
      <c r="L214" s="350"/>
      <c r="M214" s="20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4">
        <f t="shared" si="34"/>
        <v>142</v>
      </c>
      <c r="AR214">
        <f t="shared" si="36"/>
        <v>1367.03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1" t="s">
        <v>39</v>
      </c>
      <c r="D215" s="241" t="s">
        <v>40</v>
      </c>
      <c r="E215" s="236">
        <v>463.3</v>
      </c>
      <c r="F215" s="237">
        <v>49.9</v>
      </c>
      <c r="G215" s="250">
        <v>462.22</v>
      </c>
      <c r="H215" s="250">
        <v>27.992000000000001</v>
      </c>
      <c r="I215" s="237">
        <v>462.81</v>
      </c>
      <c r="J215" s="246">
        <v>44.055999999999997</v>
      </c>
      <c r="K215" s="238"/>
      <c r="L215" s="351"/>
      <c r="M215" s="331"/>
      <c r="N215" s="332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4">
        <f t="shared" si="34"/>
        <v>143</v>
      </c>
      <c r="AR215">
        <f t="shared" si="36"/>
        <v>1371.52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1" t="s">
        <v>42</v>
      </c>
      <c r="D216" s="241" t="s">
        <v>43</v>
      </c>
      <c r="E216" s="236">
        <v>207</v>
      </c>
      <c r="F216" s="237">
        <v>9.5030000000000001</v>
      </c>
      <c r="G216" s="244">
        <v>195.32</v>
      </c>
      <c r="H216" s="255">
        <v>1.218</v>
      </c>
      <c r="I216" s="307">
        <v>205.15</v>
      </c>
      <c r="J216" s="246">
        <v>7.3929999999999998</v>
      </c>
      <c r="K216" s="238"/>
      <c r="L216" s="352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4">
        <f t="shared" si="34"/>
        <v>144</v>
      </c>
      <c r="AR216">
        <f t="shared" si="36"/>
        <v>1371.31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1" t="s">
        <v>45</v>
      </c>
      <c r="D217" s="241" t="s">
        <v>43</v>
      </c>
      <c r="E217" s="236">
        <v>320</v>
      </c>
      <c r="F217" s="237">
        <v>5.1509999999999998</v>
      </c>
      <c r="G217" s="244">
        <v>306.97000000000003</v>
      </c>
      <c r="H217" s="255">
        <v>0.65700000000000003</v>
      </c>
      <c r="I217" s="307">
        <v>317.89999999999998</v>
      </c>
      <c r="J217" s="246">
        <v>4.1820000000000004</v>
      </c>
      <c r="K217" s="238"/>
      <c r="L217" s="352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4">
        <f t="shared" si="34"/>
        <v>145</v>
      </c>
      <c r="AR217">
        <f t="shared" si="36"/>
        <v>1362.7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1" t="s">
        <v>46</v>
      </c>
      <c r="D218" s="241" t="s">
        <v>47</v>
      </c>
      <c r="E218" s="236">
        <v>90</v>
      </c>
      <c r="F218" s="237">
        <v>689.09100000000001</v>
      </c>
      <c r="G218" s="244">
        <v>79.7</v>
      </c>
      <c r="H218" s="244">
        <v>281.37</v>
      </c>
      <c r="I218" s="307">
        <v>84.81</v>
      </c>
      <c r="J218" s="246">
        <v>453.20575686183673</v>
      </c>
      <c r="K218" s="238"/>
      <c r="L218" s="352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4">
        <f t="shared" si="34"/>
        <v>146</v>
      </c>
      <c r="AR218">
        <f t="shared" si="36"/>
        <v>1357.71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1" t="s">
        <v>49</v>
      </c>
      <c r="D219" s="241" t="s">
        <v>50</v>
      </c>
      <c r="E219" s="236">
        <v>120.5</v>
      </c>
      <c r="F219" s="237">
        <v>2.0920000000000001</v>
      </c>
      <c r="G219" s="244">
        <v>114.9</v>
      </c>
      <c r="H219" s="245">
        <v>0.22800000000000001</v>
      </c>
      <c r="I219" s="259">
        <v>118.61</v>
      </c>
      <c r="J219" s="246">
        <v>1.0429999999999999</v>
      </c>
      <c r="K219" s="238"/>
      <c r="L219" s="353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4">
        <f t="shared" si="34"/>
        <v>147</v>
      </c>
      <c r="AR219">
        <f t="shared" si="36"/>
        <v>1356.21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1" t="s">
        <v>52</v>
      </c>
      <c r="D220" s="241" t="s">
        <v>50</v>
      </c>
      <c r="E220" s="236">
        <v>120.8</v>
      </c>
      <c r="F220" s="237">
        <v>2.3530000000000002</v>
      </c>
      <c r="G220" s="244">
        <v>113.61</v>
      </c>
      <c r="H220" s="245">
        <v>0.35699999999999998</v>
      </c>
      <c r="I220" s="307">
        <v>117.76</v>
      </c>
      <c r="J220" s="246">
        <v>0.64300000000000002</v>
      </c>
      <c r="K220" s="238"/>
      <c r="L220" s="352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4">
        <f t="shared" si="34"/>
        <v>148</v>
      </c>
      <c r="AR220">
        <f t="shared" si="36"/>
        <v>1358.03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1" t="s">
        <v>53</v>
      </c>
      <c r="D221" s="241" t="s">
        <v>54</v>
      </c>
      <c r="E221" s="236">
        <v>46.5</v>
      </c>
      <c r="F221" s="236">
        <v>4.5999999999999996</v>
      </c>
      <c r="G221" s="244">
        <v>43.1</v>
      </c>
      <c r="H221" s="244">
        <v>2.1640000000000001</v>
      </c>
      <c r="I221" s="307">
        <v>40.74</v>
      </c>
      <c r="J221" s="246">
        <v>0.75900000000000001</v>
      </c>
      <c r="K221" s="238"/>
      <c r="L221" s="352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4">
        <f t="shared" si="34"/>
        <v>149</v>
      </c>
      <c r="AR221">
        <f t="shared" si="36"/>
        <v>1362.48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1" t="s">
        <v>56</v>
      </c>
      <c r="D222" s="241" t="s">
        <v>54</v>
      </c>
      <c r="E222" s="236">
        <v>51.5</v>
      </c>
      <c r="F222" s="237">
        <v>2.4159999999999999</v>
      </c>
      <c r="G222" s="244">
        <v>46.86</v>
      </c>
      <c r="H222" s="244">
        <v>0.90600000000000003</v>
      </c>
      <c r="I222" s="312">
        <v>51.24</v>
      </c>
      <c r="J222" s="246">
        <v>2.4430000000000001</v>
      </c>
      <c r="K222" s="238"/>
      <c r="L222" s="35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4">
        <f t="shared" si="34"/>
        <v>150</v>
      </c>
      <c r="AR222">
        <f t="shared" si="36"/>
        <v>1362.01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1" t="s">
        <v>58</v>
      </c>
      <c r="D223" s="241" t="s">
        <v>47</v>
      </c>
      <c r="E223" s="236">
        <v>81</v>
      </c>
      <c r="F223" s="237">
        <v>1.093</v>
      </c>
      <c r="G223" s="244">
        <v>73.94</v>
      </c>
      <c r="H223" s="245">
        <v>0.18</v>
      </c>
      <c r="I223" s="307">
        <v>74.41</v>
      </c>
      <c r="J223" s="246">
        <v>0.247</v>
      </c>
      <c r="K223" s="238"/>
      <c r="L223" s="352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4">
        <f t="shared" si="34"/>
        <v>151</v>
      </c>
      <c r="AR223">
        <f t="shared" si="36"/>
        <v>1361.81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1" t="s">
        <v>59</v>
      </c>
      <c r="D224" s="241" t="s">
        <v>47</v>
      </c>
      <c r="E224" s="236">
        <v>82.8</v>
      </c>
      <c r="F224" s="237">
        <v>0.42899999999999999</v>
      </c>
      <c r="G224" s="244">
        <v>80.02</v>
      </c>
      <c r="H224" s="245">
        <v>8.4000000000000005E-2</v>
      </c>
      <c r="I224" s="307">
        <v>78</v>
      </c>
      <c r="J224" s="246">
        <v>0</v>
      </c>
      <c r="K224" s="238"/>
      <c r="L224" s="352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4">
        <f t="shared" si="34"/>
        <v>152</v>
      </c>
      <c r="AR224">
        <f t="shared" si="36"/>
        <v>1367.36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1" t="s">
        <v>61</v>
      </c>
      <c r="D225" s="241" t="s">
        <v>47</v>
      </c>
      <c r="E225" s="236">
        <v>69.95</v>
      </c>
      <c r="F225" s="237">
        <v>0.25</v>
      </c>
      <c r="G225" s="244">
        <v>67.95</v>
      </c>
      <c r="H225" s="244">
        <v>4.9000000000000002E-2</v>
      </c>
      <c r="I225" s="307">
        <v>62.61</v>
      </c>
      <c r="J225" s="246">
        <v>0.11</v>
      </c>
      <c r="K225" s="238"/>
      <c r="L225" s="352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4">
        <f t="shared" si="34"/>
        <v>153</v>
      </c>
      <c r="AR225">
        <f t="shared" ref="AR225:AR252" si="38">IF(AH7="tad","tad",AH7)</f>
        <v>1372.39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1" t="s">
        <v>62</v>
      </c>
      <c r="D226" s="241" t="s">
        <v>47</v>
      </c>
      <c r="E226" s="236">
        <v>48.2</v>
      </c>
      <c r="F226" s="237">
        <v>0.38500000000000001</v>
      </c>
      <c r="G226" s="244">
        <v>44.16</v>
      </c>
      <c r="H226" s="245">
        <v>8.9999999999999993E-3</v>
      </c>
      <c r="I226" s="307">
        <v>46.41</v>
      </c>
      <c r="J226" s="246">
        <v>0.307</v>
      </c>
      <c r="K226" s="238"/>
      <c r="L226" s="352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4">
        <f t="shared" si="34"/>
        <v>154</v>
      </c>
      <c r="AR226">
        <f t="shared" si="38"/>
        <v>1366.77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1" t="s">
        <v>63</v>
      </c>
      <c r="D227" s="241" t="s">
        <v>64</v>
      </c>
      <c r="E227" s="236">
        <v>136</v>
      </c>
      <c r="F227" s="237">
        <v>440</v>
      </c>
      <c r="G227" s="244">
        <v>127.3</v>
      </c>
      <c r="H227" s="244">
        <v>64.974000000000004</v>
      </c>
      <c r="I227" s="244">
        <v>135.86000000000001</v>
      </c>
      <c r="J227" s="262">
        <v>358.57728159999999</v>
      </c>
      <c r="K227" s="238"/>
      <c r="L227" s="354"/>
      <c r="M227" s="20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4">
        <f t="shared" si="34"/>
        <v>155</v>
      </c>
      <c r="AR227">
        <f t="shared" si="38"/>
        <v>1363.29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1" t="s">
        <v>66</v>
      </c>
      <c r="D228" s="241" t="s">
        <v>64</v>
      </c>
      <c r="E228" s="236">
        <v>113.5</v>
      </c>
      <c r="F228" s="237">
        <v>3.7519999999999998</v>
      </c>
      <c r="G228" s="244">
        <v>104.42</v>
      </c>
      <c r="H228" s="244">
        <v>0.54500000000000004</v>
      </c>
      <c r="I228" s="255">
        <v>111.44</v>
      </c>
      <c r="J228" s="262">
        <v>0.36759466000000002</v>
      </c>
      <c r="K228" s="238"/>
      <c r="L228" s="354"/>
      <c r="M228" s="20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4">
        <f t="shared" si="34"/>
        <v>156</v>
      </c>
      <c r="AR228">
        <f t="shared" si="38"/>
        <v>1361.13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1" t="s">
        <v>67</v>
      </c>
      <c r="D229" s="241" t="s">
        <v>64</v>
      </c>
      <c r="E229" s="236">
        <v>225.4</v>
      </c>
      <c r="F229" s="236">
        <v>1.2</v>
      </c>
      <c r="G229" s="244">
        <v>223.12</v>
      </c>
      <c r="H229" s="244">
        <v>7.0999999999999994E-2</v>
      </c>
      <c r="I229" s="244">
        <v>201.5</v>
      </c>
      <c r="J229" s="262">
        <v>0.125525</v>
      </c>
      <c r="K229" s="238"/>
      <c r="L229" s="354"/>
      <c r="M229" s="355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4">
        <f t="shared" si="34"/>
        <v>157</v>
      </c>
      <c r="AR229">
        <f t="shared" si="38"/>
        <v>1356.61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1" t="s">
        <v>68</v>
      </c>
      <c r="D230" s="241" t="s">
        <v>64</v>
      </c>
      <c r="E230" s="236">
        <v>224</v>
      </c>
      <c r="F230" s="237">
        <v>0.6</v>
      </c>
      <c r="G230" s="244">
        <v>215.98</v>
      </c>
      <c r="H230" s="244">
        <v>0.105</v>
      </c>
      <c r="I230" s="255">
        <v>222.78</v>
      </c>
      <c r="J230" s="263">
        <v>0.48349999999999999</v>
      </c>
      <c r="K230" s="238"/>
      <c r="L230" s="356"/>
      <c r="M230" s="249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4">
        <f t="shared" si="34"/>
        <v>158</v>
      </c>
      <c r="AR230">
        <f t="shared" si="38"/>
        <v>1351.16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1" t="s">
        <v>69</v>
      </c>
      <c r="D231" s="241" t="s">
        <v>64</v>
      </c>
      <c r="E231" s="236">
        <v>196</v>
      </c>
      <c r="F231" s="237">
        <v>1.5820000000000001</v>
      </c>
      <c r="G231" s="244">
        <v>189.04</v>
      </c>
      <c r="H231" s="244">
        <v>0.41899999999999998</v>
      </c>
      <c r="I231" s="255">
        <v>194.92</v>
      </c>
      <c r="J231" s="262">
        <v>0.32729839999999999</v>
      </c>
      <c r="K231" s="238"/>
      <c r="L231" s="354"/>
      <c r="M231" s="249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4">
        <f t="shared" si="34"/>
        <v>159</v>
      </c>
      <c r="AR231">
        <f t="shared" si="38"/>
        <v>1343.65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1" t="s">
        <v>70</v>
      </c>
      <c r="D232" s="241" t="s">
        <v>64</v>
      </c>
      <c r="E232" s="236">
        <v>174</v>
      </c>
      <c r="F232" s="237">
        <v>0.47899999999999998</v>
      </c>
      <c r="G232" s="244">
        <v>172.38</v>
      </c>
      <c r="H232" s="244">
        <v>7.3999999999999996E-2</v>
      </c>
      <c r="I232" s="255">
        <v>169.9</v>
      </c>
      <c r="J232" s="262">
        <v>0.12060800000000001</v>
      </c>
      <c r="K232" s="238"/>
      <c r="L232" s="354"/>
      <c r="M232" s="357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4">
        <f t="shared" si="34"/>
        <v>160</v>
      </c>
      <c r="AR232">
        <f t="shared" si="38"/>
        <v>1340.17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5" t="s">
        <v>71</v>
      </c>
      <c r="D233" s="235" t="s">
        <v>64</v>
      </c>
      <c r="E233" s="242">
        <v>229.1</v>
      </c>
      <c r="F233" s="243">
        <v>0.79200000000000004</v>
      </c>
      <c r="G233" s="238">
        <v>222.84</v>
      </c>
      <c r="H233" s="238">
        <v>0.28000000000000003</v>
      </c>
      <c r="I233" s="265">
        <v>225.46</v>
      </c>
      <c r="J233" s="266">
        <v>0.48150599999999999</v>
      </c>
      <c r="K233" s="238"/>
      <c r="L233" s="356"/>
      <c r="M233" s="358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4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1" t="s">
        <v>72</v>
      </c>
      <c r="D234" s="241" t="s">
        <v>64</v>
      </c>
      <c r="E234" s="236">
        <v>249</v>
      </c>
      <c r="F234" s="237">
        <v>2.1240000000000001</v>
      </c>
      <c r="G234" s="244">
        <v>239.52</v>
      </c>
      <c r="H234" s="244">
        <v>0.187</v>
      </c>
      <c r="I234" s="255">
        <v>243.15</v>
      </c>
      <c r="J234" s="263">
        <v>0.64146000000000003</v>
      </c>
      <c r="K234" s="238"/>
      <c r="L234" s="356"/>
      <c r="M234" s="359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4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1" t="s">
        <v>73</v>
      </c>
      <c r="D235" s="241" t="s">
        <v>74</v>
      </c>
      <c r="E235" s="236">
        <v>164.75</v>
      </c>
      <c r="F235" s="236">
        <v>5</v>
      </c>
      <c r="G235" s="244">
        <v>154.43</v>
      </c>
      <c r="H235" s="244">
        <v>0.503</v>
      </c>
      <c r="I235" s="244">
        <v>149.69</v>
      </c>
      <c r="J235" s="263">
        <v>3.4008223100000001</v>
      </c>
      <c r="K235" s="238"/>
      <c r="L235" s="356"/>
      <c r="M235" s="358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4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1" t="s">
        <v>75</v>
      </c>
      <c r="D236" s="241" t="s">
        <v>74</v>
      </c>
      <c r="E236" s="236">
        <v>179.1</v>
      </c>
      <c r="F236" s="237">
        <v>4.2</v>
      </c>
      <c r="G236" s="255">
        <v>166.32</v>
      </c>
      <c r="H236" s="255">
        <v>0.39800000000000002</v>
      </c>
      <c r="I236" s="244">
        <v>231.1</v>
      </c>
      <c r="J236" s="262">
        <v>2.5367017999999999</v>
      </c>
      <c r="K236" s="238"/>
      <c r="L236" s="354"/>
      <c r="M236" s="360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4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1" t="s">
        <v>76</v>
      </c>
      <c r="D237" s="241" t="s">
        <v>77</v>
      </c>
      <c r="E237" s="236">
        <v>325.56</v>
      </c>
      <c r="F237" s="237">
        <v>0.70099999999999996</v>
      </c>
      <c r="G237" s="255">
        <v>315.85000000000002</v>
      </c>
      <c r="H237" s="255">
        <v>0.114</v>
      </c>
      <c r="I237" s="255">
        <v>323.89</v>
      </c>
      <c r="J237" s="263">
        <v>0.55194520000000002</v>
      </c>
      <c r="K237" s="238"/>
      <c r="L237" s="356"/>
      <c r="M237" s="360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4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1" t="s">
        <v>78</v>
      </c>
      <c r="D238" s="241" t="s">
        <v>77</v>
      </c>
      <c r="E238" s="236">
        <v>129.19999999999999</v>
      </c>
      <c r="F238" s="237">
        <v>0.5</v>
      </c>
      <c r="G238" s="244">
        <v>123.6</v>
      </c>
      <c r="H238" s="244">
        <v>2.9000000000000001E-2</v>
      </c>
      <c r="I238" s="255">
        <v>129.19999999999999</v>
      </c>
      <c r="J238" s="262">
        <v>0.5</v>
      </c>
      <c r="K238" s="238"/>
      <c r="L238" s="354"/>
      <c r="M238" s="35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4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1" t="s">
        <v>79</v>
      </c>
      <c r="D239" s="241" t="s">
        <v>77</v>
      </c>
      <c r="E239" s="236">
        <v>282.77999999999997</v>
      </c>
      <c r="F239" s="237">
        <v>0.51300000000000001</v>
      </c>
      <c r="G239" s="244">
        <v>277.87</v>
      </c>
      <c r="H239" s="244">
        <v>7.3999999999999996E-2</v>
      </c>
      <c r="I239" s="244">
        <v>282.7</v>
      </c>
      <c r="J239" s="262">
        <v>0.50244560000000005</v>
      </c>
      <c r="K239" s="238"/>
      <c r="L239" s="354"/>
      <c r="M239" s="358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4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1" t="s">
        <v>80</v>
      </c>
      <c r="D240" s="241" t="s">
        <v>77</v>
      </c>
      <c r="E240" s="236">
        <v>99</v>
      </c>
      <c r="F240" s="237">
        <v>2.6110000000000002</v>
      </c>
      <c r="G240" s="244">
        <v>91.8</v>
      </c>
      <c r="H240" s="244">
        <v>0.17</v>
      </c>
      <c r="I240" s="255">
        <v>99</v>
      </c>
      <c r="J240" s="263">
        <v>0.99895157000000001</v>
      </c>
      <c r="K240" s="238"/>
      <c r="L240" s="356"/>
      <c r="M240" s="358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4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1" t="s">
        <v>82</v>
      </c>
      <c r="D241" s="241" t="s">
        <v>77</v>
      </c>
      <c r="E241" s="236">
        <v>189.7</v>
      </c>
      <c r="F241" s="236">
        <v>7.9000000000000001E-2</v>
      </c>
      <c r="G241" s="244">
        <v>188.25</v>
      </c>
      <c r="H241" s="244">
        <v>3.2000000000000001E-2</v>
      </c>
      <c r="I241" s="255">
        <v>189.45</v>
      </c>
      <c r="J241" s="263">
        <v>7.4520000000000003E-2</v>
      </c>
      <c r="K241" s="238"/>
      <c r="L241" s="356"/>
      <c r="M241" s="358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4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1" t="s">
        <v>84</v>
      </c>
      <c r="D242" s="241" t="s">
        <v>77</v>
      </c>
      <c r="E242" s="236">
        <v>171.19</v>
      </c>
      <c r="F242" s="237">
        <v>9.6879999999999994E-2</v>
      </c>
      <c r="G242" s="244">
        <v>169.34</v>
      </c>
      <c r="H242" s="245">
        <v>5.1999999999999998E-2</v>
      </c>
      <c r="I242" s="255">
        <v>171.38</v>
      </c>
      <c r="J242" s="263">
        <v>0.101482</v>
      </c>
      <c r="K242" s="238"/>
      <c r="L242" s="356"/>
      <c r="M242" s="358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4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1" t="s">
        <v>86</v>
      </c>
      <c r="D243" s="241" t="s">
        <v>87</v>
      </c>
      <c r="E243" s="236">
        <v>142.6</v>
      </c>
      <c r="F243" s="237">
        <v>9.157</v>
      </c>
      <c r="G243" s="244">
        <v>139.43</v>
      </c>
      <c r="H243" s="244">
        <v>1.7649999999999999</v>
      </c>
      <c r="I243" s="244">
        <v>152.87</v>
      </c>
      <c r="J243" s="267">
        <v>8.6732061500000004</v>
      </c>
      <c r="K243" s="238"/>
      <c r="L243" s="361"/>
      <c r="M243" s="358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4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1" t="s">
        <v>89</v>
      </c>
      <c r="D244" s="241" t="s">
        <v>87</v>
      </c>
      <c r="E244" s="236">
        <v>239.5</v>
      </c>
      <c r="F244" s="237">
        <v>2.6720000000000002</v>
      </c>
      <c r="G244" s="244">
        <v>234.45</v>
      </c>
      <c r="H244" s="245">
        <v>0.44600000000000001</v>
      </c>
      <c r="I244" s="244">
        <v>238.7</v>
      </c>
      <c r="J244" s="267">
        <v>2.2440000000000002</v>
      </c>
      <c r="K244" s="238"/>
      <c r="L244" s="361"/>
      <c r="M244" s="358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4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1" t="s">
        <v>91</v>
      </c>
      <c r="D245" s="241" t="s">
        <v>92</v>
      </c>
      <c r="E245" s="236">
        <v>120.5</v>
      </c>
      <c r="F245" s="237">
        <v>3.677</v>
      </c>
      <c r="G245" s="244">
        <v>118.55</v>
      </c>
      <c r="H245" s="244">
        <v>0.59499999999999997</v>
      </c>
      <c r="I245" s="244">
        <v>120.75</v>
      </c>
      <c r="J245" s="262">
        <v>4.154369</v>
      </c>
      <c r="K245" s="238"/>
      <c r="L245" s="354"/>
      <c r="M245" s="358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4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1" t="s">
        <v>94</v>
      </c>
      <c r="D246" s="241" t="s">
        <v>95</v>
      </c>
      <c r="E246" s="236">
        <v>110.56</v>
      </c>
      <c r="F246" s="237">
        <v>2.75</v>
      </c>
      <c r="G246" s="244">
        <v>107.16</v>
      </c>
      <c r="H246" s="244">
        <v>0.311</v>
      </c>
      <c r="I246" s="244">
        <v>110.54</v>
      </c>
      <c r="J246" s="262">
        <v>2.7120535600000002</v>
      </c>
      <c r="K246" s="238"/>
      <c r="L246" s="354"/>
      <c r="M246" s="362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4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1" t="s">
        <v>96</v>
      </c>
      <c r="D247" s="241" t="s">
        <v>97</v>
      </c>
      <c r="E247" s="236">
        <v>72</v>
      </c>
      <c r="F247" s="237">
        <v>38.036000000000001</v>
      </c>
      <c r="G247" s="244">
        <v>48.7</v>
      </c>
      <c r="H247" s="245">
        <v>2.5659999999999998</v>
      </c>
      <c r="I247" s="244">
        <v>71.33</v>
      </c>
      <c r="J247" s="267">
        <v>36.201999999999998</v>
      </c>
      <c r="K247" s="238" t="s">
        <v>117</v>
      </c>
      <c r="L247" s="361"/>
      <c r="M247" s="360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4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1" t="s">
        <v>98</v>
      </c>
      <c r="D248" s="241" t="s">
        <v>97</v>
      </c>
      <c r="E248" s="236">
        <v>185</v>
      </c>
      <c r="F248" s="237">
        <v>388.72199999999998</v>
      </c>
      <c r="G248" s="244">
        <v>167</v>
      </c>
      <c r="H248" s="245">
        <v>217.202</v>
      </c>
      <c r="I248" s="244">
        <v>177.94</v>
      </c>
      <c r="J248" s="363">
        <v>317.47000000000003</v>
      </c>
      <c r="K248" s="238"/>
      <c r="L248" s="361"/>
      <c r="M248" s="35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4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1" t="s">
        <v>100</v>
      </c>
      <c r="D249" s="241" t="s">
        <v>101</v>
      </c>
      <c r="E249" s="236">
        <v>231</v>
      </c>
      <c r="F249" s="237">
        <v>30.48</v>
      </c>
      <c r="G249" s="244">
        <v>228.11</v>
      </c>
      <c r="H249" s="245">
        <v>5.93</v>
      </c>
      <c r="I249" s="244">
        <v>229.08</v>
      </c>
      <c r="J249" s="267">
        <v>7.38</v>
      </c>
      <c r="K249" s="238"/>
      <c r="L249" s="361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4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5" t="s">
        <v>109</v>
      </c>
      <c r="D250" s="235" t="s">
        <v>40</v>
      </c>
      <c r="E250" s="242">
        <v>149.30000000000001</v>
      </c>
      <c r="F250" s="243">
        <v>17.670000000000002</v>
      </c>
      <c r="G250" s="242">
        <v>149.30000000000001</v>
      </c>
      <c r="H250" s="243">
        <v>17.670000000000002</v>
      </c>
      <c r="I250" s="242">
        <v>149.35300000000001</v>
      </c>
      <c r="J250" s="270">
        <v>10.97</v>
      </c>
      <c r="K250" s="238"/>
      <c r="L250" s="364"/>
      <c r="M250" s="36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4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1" t="s">
        <v>111</v>
      </c>
      <c r="D251" s="241" t="s">
        <v>54</v>
      </c>
      <c r="E251" s="236">
        <v>39</v>
      </c>
      <c r="F251" s="237">
        <v>0.47399999999999998</v>
      </c>
      <c r="G251" s="236">
        <v>39</v>
      </c>
      <c r="H251" s="237">
        <v>0.47</v>
      </c>
      <c r="I251" s="318">
        <v>38.840000000000003</v>
      </c>
      <c r="J251" s="262">
        <v>0.45300000000000001</v>
      </c>
      <c r="K251" s="238"/>
      <c r="L251" s="365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4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4" t="s">
        <v>113</v>
      </c>
      <c r="D252" s="274" t="s">
        <v>54</v>
      </c>
      <c r="E252" s="275">
        <v>70</v>
      </c>
      <c r="F252" s="276">
        <v>0.81699999999999995</v>
      </c>
      <c r="G252" s="275">
        <v>70</v>
      </c>
      <c r="H252" s="276">
        <v>0.82</v>
      </c>
      <c r="I252" s="307">
        <v>70</v>
      </c>
      <c r="J252" s="262">
        <v>0.74399999999999999</v>
      </c>
      <c r="K252" s="316"/>
      <c r="L252" s="366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4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3" t="s">
        <v>115</v>
      </c>
      <c r="D253" s="233"/>
      <c r="E253" s="278"/>
      <c r="F253" s="279">
        <f>SUM(F212:F252)</f>
        <v>1813.882478</v>
      </c>
      <c r="G253" s="278"/>
      <c r="H253" s="279">
        <f>SUM(H215:H252)</f>
        <v>631.01600000000008</v>
      </c>
      <c r="I253" s="278"/>
      <c r="J253" s="280">
        <f>SUM(J212:J252)</f>
        <v>1361.1313137118368</v>
      </c>
      <c r="K253" s="367"/>
      <c r="L253" s="288"/>
      <c r="M253" s="360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4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117</v>
      </c>
      <c r="C254" s="215" t="s">
        <v>118</v>
      </c>
      <c r="D254" s="215"/>
      <c r="E254" s="282"/>
      <c r="F254" s="283"/>
      <c r="G254" s="284"/>
      <c r="H254" s="285">
        <v>1</v>
      </c>
      <c r="I254" s="282"/>
      <c r="J254" s="286">
        <f>IFERROR(+J253/H253,0)</f>
        <v>2.1570472281397568</v>
      </c>
      <c r="K254" s="287"/>
      <c r="L254" s="288"/>
      <c r="M254" s="360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89" t="s">
        <v>119</v>
      </c>
      <c r="D255" s="290"/>
      <c r="E255" s="291">
        <v>1736.79</v>
      </c>
      <c r="F255" s="292">
        <v>1</v>
      </c>
      <c r="G255" s="293" t="s">
        <v>117</v>
      </c>
      <c r="H255" s="292">
        <f>+H253/F253*100%</f>
        <v>0.34788141329628086</v>
      </c>
      <c r="I255" s="294"/>
      <c r="J255" s="295">
        <f>+J253/F253</f>
        <v>0.75039663827208369</v>
      </c>
      <c r="K255" s="296"/>
      <c r="L255" s="288"/>
      <c r="M255" s="360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4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89" t="s">
        <v>120</v>
      </c>
      <c r="D256" s="290"/>
      <c r="E256" s="297">
        <f>F253-E255</f>
        <v>77.092478000000028</v>
      </c>
      <c r="F256" s="298"/>
      <c r="G256" s="207"/>
      <c r="H256" s="298"/>
      <c r="I256" s="104"/>
      <c r="J256" s="298"/>
      <c r="K256" s="299"/>
      <c r="L256" s="299"/>
      <c r="M256" s="358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4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0"/>
      <c r="D257" s="210"/>
      <c r="E257" s="210"/>
      <c r="F257" s="211">
        <v>3</v>
      </c>
      <c r="G257" s="31" t="s">
        <v>19</v>
      </c>
      <c r="H257" s="30">
        <v>2020</v>
      </c>
      <c r="I257" s="210"/>
      <c r="J257" s="210"/>
      <c r="K257" s="212"/>
      <c r="L257" s="213"/>
      <c r="M257" s="360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4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4" t="s">
        <v>20</v>
      </c>
      <c r="C258" s="215" t="s">
        <v>21</v>
      </c>
      <c r="D258" s="215" t="s">
        <v>22</v>
      </c>
      <c r="E258" s="216" t="s">
        <v>23</v>
      </c>
      <c r="F258" s="217"/>
      <c r="G258" s="216" t="s">
        <v>24</v>
      </c>
      <c r="H258" s="217"/>
      <c r="I258" s="216" t="s">
        <v>25</v>
      </c>
      <c r="J258" s="217"/>
      <c r="K258" s="218" t="s">
        <v>123</v>
      </c>
      <c r="L258" s="2"/>
      <c r="M258" s="3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4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9"/>
      <c r="C259" s="220"/>
      <c r="D259" s="220"/>
      <c r="E259" s="221" t="s">
        <v>28</v>
      </c>
      <c r="F259" s="221" t="s">
        <v>29</v>
      </c>
      <c r="G259" s="222" t="s">
        <v>28</v>
      </c>
      <c r="H259" s="221" t="s">
        <v>29</v>
      </c>
      <c r="I259" s="222" t="s">
        <v>28</v>
      </c>
      <c r="J259" s="221" t="s">
        <v>29</v>
      </c>
      <c r="K259" s="223"/>
      <c r="L259" s="2"/>
      <c r="M259" s="358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4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4"/>
      <c r="C260" s="225"/>
      <c r="D260" s="225"/>
      <c r="E260" s="226" t="s">
        <v>30</v>
      </c>
      <c r="F260" s="226" t="s">
        <v>124</v>
      </c>
      <c r="G260" s="227" t="s">
        <v>30</v>
      </c>
      <c r="H260" s="226" t="s">
        <v>124</v>
      </c>
      <c r="I260" s="227" t="s">
        <v>30</v>
      </c>
      <c r="J260" s="226" t="s">
        <v>124</v>
      </c>
      <c r="K260" s="228"/>
      <c r="L260" s="2"/>
      <c r="M260" s="3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4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3">
        <v>2</v>
      </c>
      <c r="D261" s="233">
        <v>3</v>
      </c>
      <c r="E261" s="233">
        <v>4</v>
      </c>
      <c r="F261" s="233">
        <v>5</v>
      </c>
      <c r="G261" s="233">
        <v>6</v>
      </c>
      <c r="H261" s="233">
        <v>7</v>
      </c>
      <c r="I261" s="233">
        <v>8</v>
      </c>
      <c r="J261" s="233">
        <v>9</v>
      </c>
      <c r="K261" s="234">
        <v>10</v>
      </c>
      <c r="L261" s="2"/>
      <c r="M261" s="360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4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5" t="s">
        <v>32</v>
      </c>
      <c r="D262" s="235" t="s">
        <v>33</v>
      </c>
      <c r="E262" s="236">
        <v>55.77</v>
      </c>
      <c r="F262" s="237">
        <v>31.144597999999998</v>
      </c>
      <c r="G262" s="238">
        <v>53.24</v>
      </c>
      <c r="H262" s="238">
        <v>18.036000000000001</v>
      </c>
      <c r="I262" s="238">
        <v>55.7</v>
      </c>
      <c r="J262" s="368">
        <v>30.7178</v>
      </c>
      <c r="K262" s="369" t="s">
        <v>134</v>
      </c>
      <c r="L262" s="324"/>
      <c r="M262" s="370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4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1" t="s">
        <v>35</v>
      </c>
      <c r="D263" s="241" t="s">
        <v>33</v>
      </c>
      <c r="E263" s="242">
        <v>339.5</v>
      </c>
      <c r="F263" s="243">
        <v>7.77</v>
      </c>
      <c r="G263" s="244">
        <v>338.77</v>
      </c>
      <c r="H263" s="245">
        <v>7.157</v>
      </c>
      <c r="I263" s="244">
        <v>339.27</v>
      </c>
      <c r="J263" s="371">
        <v>7.5759999999999996</v>
      </c>
      <c r="K263" s="369"/>
      <c r="L263" s="327"/>
      <c r="M263" s="372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4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1" t="s">
        <v>37</v>
      </c>
      <c r="D264" s="241" t="s">
        <v>38</v>
      </c>
      <c r="E264" s="236">
        <v>77.5</v>
      </c>
      <c r="F264" s="237">
        <v>49.02</v>
      </c>
      <c r="G264" s="244">
        <v>73.650000000000006</v>
      </c>
      <c r="H264" s="245">
        <v>27.367000000000001</v>
      </c>
      <c r="I264" s="244">
        <v>77.319999999999993</v>
      </c>
      <c r="J264" s="371">
        <v>47.852063000000001</v>
      </c>
      <c r="K264" s="369"/>
      <c r="L264" s="327"/>
      <c r="M264" s="372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4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1" t="s">
        <v>39</v>
      </c>
      <c r="D265" s="241" t="s">
        <v>40</v>
      </c>
      <c r="E265" s="236">
        <v>463.3</v>
      </c>
      <c r="F265" s="237">
        <v>49.9</v>
      </c>
      <c r="G265" s="250">
        <v>462.22</v>
      </c>
      <c r="H265" s="250">
        <v>27.992000000000001</v>
      </c>
      <c r="I265" s="237">
        <v>462.83</v>
      </c>
      <c r="J265" s="239">
        <v>44.481999999999999</v>
      </c>
      <c r="K265" s="373">
        <v>35.549999999999997</v>
      </c>
      <c r="L265" s="329"/>
      <c r="M265" s="374"/>
      <c r="N265" s="332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4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1" t="s">
        <v>42</v>
      </c>
      <c r="D266" s="241" t="s">
        <v>43</v>
      </c>
      <c r="E266" s="236">
        <v>207</v>
      </c>
      <c r="F266" s="237">
        <v>9.5030000000000001</v>
      </c>
      <c r="G266" s="244">
        <v>195.32</v>
      </c>
      <c r="H266" s="255">
        <v>1.218</v>
      </c>
      <c r="I266" s="307">
        <v>205.15</v>
      </c>
      <c r="J266" s="239">
        <v>7.3929999999999998</v>
      </c>
      <c r="K266" s="373" t="s">
        <v>134</v>
      </c>
      <c r="L266" s="375"/>
      <c r="M266" s="37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4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1" t="s">
        <v>45</v>
      </c>
      <c r="D267" s="241" t="s">
        <v>43</v>
      </c>
      <c r="E267" s="236">
        <v>320</v>
      </c>
      <c r="F267" s="237">
        <v>5.1509999999999998</v>
      </c>
      <c r="G267" s="244">
        <v>306.97000000000003</v>
      </c>
      <c r="H267" s="255">
        <v>0.65700000000000003</v>
      </c>
      <c r="I267" s="307">
        <v>317.7</v>
      </c>
      <c r="J267" s="239">
        <v>4.0919999999999996</v>
      </c>
      <c r="K267" s="373" t="s">
        <v>134</v>
      </c>
      <c r="L267" s="334"/>
      <c r="M267" s="37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4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1" t="s">
        <v>46</v>
      </c>
      <c r="D268" s="241" t="s">
        <v>47</v>
      </c>
      <c r="E268" s="236">
        <v>90</v>
      </c>
      <c r="F268" s="237">
        <v>689.09100000000001</v>
      </c>
      <c r="G268" s="244">
        <v>79.7</v>
      </c>
      <c r="H268" s="244">
        <v>281.37</v>
      </c>
      <c r="I268" s="307">
        <v>84.79</v>
      </c>
      <c r="J268" s="239">
        <v>452.42256561593393</v>
      </c>
      <c r="K268" s="373"/>
      <c r="L268" s="375"/>
      <c r="M268" s="37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4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1" t="s">
        <v>49</v>
      </c>
      <c r="D269" s="241" t="s">
        <v>50</v>
      </c>
      <c r="E269" s="236">
        <v>120.5</v>
      </c>
      <c r="F269" s="237">
        <v>2.0920000000000001</v>
      </c>
      <c r="G269" s="244">
        <v>114.9</v>
      </c>
      <c r="H269" s="245">
        <v>0.22800000000000001</v>
      </c>
      <c r="I269" s="259">
        <v>118.69</v>
      </c>
      <c r="J269" s="239">
        <v>1.07</v>
      </c>
      <c r="K269" s="379" t="s">
        <v>134</v>
      </c>
      <c r="L269" s="334"/>
      <c r="M269" s="377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4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1" t="s">
        <v>52</v>
      </c>
      <c r="D270" s="241" t="s">
        <v>50</v>
      </c>
      <c r="E270" s="236">
        <v>120.8</v>
      </c>
      <c r="F270" s="237">
        <v>2.3530000000000002</v>
      </c>
      <c r="G270" s="244">
        <v>113.61</v>
      </c>
      <c r="H270" s="245">
        <v>0.35699999999999998</v>
      </c>
      <c r="I270" s="307">
        <v>117.73</v>
      </c>
      <c r="J270" s="239">
        <v>0.63600000000000001</v>
      </c>
      <c r="K270" s="379" t="s">
        <v>134</v>
      </c>
      <c r="L270" s="375"/>
      <c r="M270" s="37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4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1" t="s">
        <v>53</v>
      </c>
      <c r="D271" s="241" t="s">
        <v>54</v>
      </c>
      <c r="E271" s="236">
        <v>46.5</v>
      </c>
      <c r="F271" s="236">
        <v>4.5999999999999996</v>
      </c>
      <c r="G271" s="244">
        <v>43.1</v>
      </c>
      <c r="H271" s="244">
        <v>2.1640000000000001</v>
      </c>
      <c r="I271" s="307">
        <v>40.74</v>
      </c>
      <c r="J271" s="239">
        <v>0.75900000000000001</v>
      </c>
      <c r="K271" s="379" t="s">
        <v>134</v>
      </c>
      <c r="L271" s="375"/>
      <c r="M271" s="37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4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1" t="s">
        <v>56</v>
      </c>
      <c r="D272" s="241" t="s">
        <v>54</v>
      </c>
      <c r="E272" s="236">
        <v>51.5</v>
      </c>
      <c r="F272" s="237">
        <v>2.4159999999999999</v>
      </c>
      <c r="G272" s="244">
        <v>46.86</v>
      </c>
      <c r="H272" s="244">
        <v>0.90600000000000003</v>
      </c>
      <c r="I272" s="312">
        <v>51.24</v>
      </c>
      <c r="J272" s="239">
        <v>2.4430000000000001</v>
      </c>
      <c r="K272" s="379" t="s">
        <v>134</v>
      </c>
      <c r="L272" s="375"/>
      <c r="M272" s="37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4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1" t="s">
        <v>58</v>
      </c>
      <c r="D273" s="241" t="s">
        <v>47</v>
      </c>
      <c r="E273" s="236">
        <v>81</v>
      </c>
      <c r="F273" s="237">
        <v>1.093</v>
      </c>
      <c r="G273" s="244">
        <v>73.94</v>
      </c>
      <c r="H273" s="245">
        <v>0.18</v>
      </c>
      <c r="I273" s="307">
        <v>75.56</v>
      </c>
      <c r="J273" s="239">
        <v>0.26400000000000001</v>
      </c>
      <c r="K273" s="379" t="s">
        <v>134</v>
      </c>
      <c r="L273" s="375"/>
      <c r="M273" s="37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4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1" t="s">
        <v>59</v>
      </c>
      <c r="D274" s="241" t="s">
        <v>47</v>
      </c>
      <c r="E274" s="236">
        <v>82.8</v>
      </c>
      <c r="F274" s="237">
        <v>0.42899999999999999</v>
      </c>
      <c r="G274" s="244">
        <v>80.02</v>
      </c>
      <c r="H274" s="245">
        <v>8.4000000000000005E-2</v>
      </c>
      <c r="I274" s="307">
        <v>78</v>
      </c>
      <c r="J274" s="239">
        <v>0</v>
      </c>
      <c r="K274" s="379" t="s">
        <v>134</v>
      </c>
      <c r="L274" s="375"/>
      <c r="M274" s="37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4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1" t="s">
        <v>61</v>
      </c>
      <c r="D275" s="241" t="s">
        <v>47</v>
      </c>
      <c r="E275" s="236">
        <v>69.95</v>
      </c>
      <c r="F275" s="237">
        <v>0.25</v>
      </c>
      <c r="G275" s="244">
        <v>67.95</v>
      </c>
      <c r="H275" s="244">
        <v>4.9000000000000002E-2</v>
      </c>
      <c r="I275" s="307">
        <v>62.63</v>
      </c>
      <c r="J275" s="239">
        <v>0.111</v>
      </c>
      <c r="K275" s="379" t="s">
        <v>134</v>
      </c>
      <c r="L275" s="375"/>
      <c r="M275" s="37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4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1" t="s">
        <v>62</v>
      </c>
      <c r="D276" s="241" t="s">
        <v>47</v>
      </c>
      <c r="E276" s="236">
        <v>48.2</v>
      </c>
      <c r="F276" s="237">
        <v>0.38500000000000001</v>
      </c>
      <c r="G276" s="244">
        <v>44.16</v>
      </c>
      <c r="H276" s="245">
        <v>8.9999999999999993E-3</v>
      </c>
      <c r="I276" s="307">
        <v>46.41</v>
      </c>
      <c r="J276" s="239">
        <v>0.307</v>
      </c>
      <c r="K276" s="379"/>
      <c r="L276" s="375"/>
      <c r="M276" s="37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4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1" t="s">
        <v>63</v>
      </c>
      <c r="D277" s="241" t="s">
        <v>64</v>
      </c>
      <c r="E277" s="236">
        <v>136</v>
      </c>
      <c r="F277" s="237">
        <v>440</v>
      </c>
      <c r="G277" s="244">
        <v>127.3</v>
      </c>
      <c r="H277" s="244">
        <v>64.974000000000004</v>
      </c>
      <c r="I277" s="244">
        <v>135.88999999999999</v>
      </c>
      <c r="J277" s="262">
        <v>360.19709461000002</v>
      </c>
      <c r="K277" s="369" t="s">
        <v>134</v>
      </c>
      <c r="L277" s="336"/>
      <c r="M277" s="380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4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1" t="s">
        <v>66</v>
      </c>
      <c r="D278" s="241" t="s">
        <v>64</v>
      </c>
      <c r="E278" s="236">
        <v>113.5</v>
      </c>
      <c r="F278" s="237">
        <v>3.7519999999999998</v>
      </c>
      <c r="G278" s="244">
        <v>104.42</v>
      </c>
      <c r="H278" s="244">
        <v>0.54500000000000004</v>
      </c>
      <c r="I278" s="255">
        <v>111.51</v>
      </c>
      <c r="J278" s="262">
        <v>0.37077064999999998</v>
      </c>
      <c r="K278" s="369" t="s">
        <v>134</v>
      </c>
      <c r="L278" s="336"/>
      <c r="M278" s="380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4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1" t="s">
        <v>67</v>
      </c>
      <c r="D279" s="241" t="s">
        <v>64</v>
      </c>
      <c r="E279" s="236">
        <v>225.4</v>
      </c>
      <c r="F279" s="236">
        <v>1.2</v>
      </c>
      <c r="G279" s="244">
        <v>223.12</v>
      </c>
      <c r="H279" s="244">
        <v>7.0999999999999994E-2</v>
      </c>
      <c r="I279" s="244">
        <v>201.7</v>
      </c>
      <c r="J279" s="262">
        <v>0.13949500000000001</v>
      </c>
      <c r="K279" s="369" t="s">
        <v>134</v>
      </c>
      <c r="L279" s="336"/>
      <c r="M279" s="380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4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1" t="s">
        <v>68</v>
      </c>
      <c r="D280" s="241" t="s">
        <v>64</v>
      </c>
      <c r="E280" s="236">
        <v>224</v>
      </c>
      <c r="F280" s="237">
        <v>0.6</v>
      </c>
      <c r="G280" s="244">
        <v>215.98</v>
      </c>
      <c r="H280" s="244">
        <v>0.105</v>
      </c>
      <c r="I280" s="255">
        <v>222.97</v>
      </c>
      <c r="J280" s="263">
        <v>0.49775000000000003</v>
      </c>
      <c r="K280" s="369" t="s">
        <v>134</v>
      </c>
      <c r="L280" s="337"/>
      <c r="M280" s="381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4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1" t="s">
        <v>69</v>
      </c>
      <c r="D281" s="241" t="s">
        <v>64</v>
      </c>
      <c r="E281" s="236">
        <v>196</v>
      </c>
      <c r="F281" s="237">
        <v>1.5820000000000001</v>
      </c>
      <c r="G281" s="244">
        <v>189.04</v>
      </c>
      <c r="H281" s="244">
        <v>0.41899999999999998</v>
      </c>
      <c r="I281" s="255">
        <v>194.94</v>
      </c>
      <c r="J281" s="262">
        <v>0.32927879999999998</v>
      </c>
      <c r="K281" s="369" t="s">
        <v>134</v>
      </c>
      <c r="L281" s="336"/>
      <c r="M281" s="380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4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1" t="s">
        <v>70</v>
      </c>
      <c r="D282" s="241" t="s">
        <v>64</v>
      </c>
      <c r="E282" s="236">
        <v>174</v>
      </c>
      <c r="F282" s="237">
        <v>0.47899999999999998</v>
      </c>
      <c r="G282" s="244">
        <v>172.38</v>
      </c>
      <c r="H282" s="244">
        <v>7.3999999999999996E-2</v>
      </c>
      <c r="I282" s="255">
        <v>169.9</v>
      </c>
      <c r="J282" s="262">
        <v>0.12060800000000001</v>
      </c>
      <c r="K282" s="369" t="s">
        <v>134</v>
      </c>
      <c r="L282" s="336"/>
      <c r="M282" s="380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4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5" t="s">
        <v>71</v>
      </c>
      <c r="D283" s="235" t="s">
        <v>64</v>
      </c>
      <c r="E283" s="242">
        <v>229.1</v>
      </c>
      <c r="F283" s="243">
        <v>0.79200000000000004</v>
      </c>
      <c r="G283" s="238">
        <v>222.84</v>
      </c>
      <c r="H283" s="238">
        <v>0.28000000000000003</v>
      </c>
      <c r="I283" s="265">
        <v>225.47</v>
      </c>
      <c r="J283" s="266">
        <v>0.48236699999999999</v>
      </c>
      <c r="K283" s="369" t="s">
        <v>134</v>
      </c>
      <c r="L283" s="337"/>
      <c r="M283" s="381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4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1" t="s">
        <v>72</v>
      </c>
      <c r="D284" s="241" t="s">
        <v>64</v>
      </c>
      <c r="E284" s="236">
        <v>249</v>
      </c>
      <c r="F284" s="237">
        <v>2.1240000000000001</v>
      </c>
      <c r="G284" s="244">
        <v>239.52</v>
      </c>
      <c r="H284" s="244">
        <v>0.187</v>
      </c>
      <c r="I284" s="255">
        <v>243.15</v>
      </c>
      <c r="J284" s="263">
        <v>0.64146000000000003</v>
      </c>
      <c r="K284" s="369" t="s">
        <v>134</v>
      </c>
      <c r="L284" s="337"/>
      <c r="M284" s="381"/>
      <c r="V284" s="3" t="s">
        <v>135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4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1" t="s">
        <v>73</v>
      </c>
      <c r="D285" s="241" t="s">
        <v>74</v>
      </c>
      <c r="E285" s="236">
        <v>164.75</v>
      </c>
      <c r="F285" s="236">
        <v>5</v>
      </c>
      <c r="G285" s="244">
        <v>154.43</v>
      </c>
      <c r="H285" s="244">
        <v>0.503</v>
      </c>
      <c r="I285" s="244">
        <v>149.69</v>
      </c>
      <c r="J285" s="263">
        <v>3.4008223100000001</v>
      </c>
      <c r="K285" s="369" t="s">
        <v>134</v>
      </c>
      <c r="L285" s="337"/>
      <c r="M285" s="381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4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1" t="s">
        <v>75</v>
      </c>
      <c r="D286" s="241" t="s">
        <v>74</v>
      </c>
      <c r="E286" s="236">
        <v>179.1</v>
      </c>
      <c r="F286" s="237">
        <v>4.2</v>
      </c>
      <c r="G286" s="255">
        <v>166.32</v>
      </c>
      <c r="H286" s="255">
        <v>0.39800000000000002</v>
      </c>
      <c r="I286" s="244">
        <v>231.14</v>
      </c>
      <c r="J286" s="262">
        <v>2.5600725199999999</v>
      </c>
      <c r="K286" s="369" t="s">
        <v>134</v>
      </c>
      <c r="L286" s="336"/>
      <c r="M286" s="380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4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1" t="s">
        <v>76</v>
      </c>
      <c r="D287" s="241" t="s">
        <v>77</v>
      </c>
      <c r="E287" s="236">
        <v>325.56</v>
      </c>
      <c r="F287" s="237">
        <v>0.70099999999999996</v>
      </c>
      <c r="G287" s="255">
        <v>315.85000000000002</v>
      </c>
      <c r="H287" s="255">
        <v>0.114</v>
      </c>
      <c r="I287" s="255">
        <v>323.89</v>
      </c>
      <c r="J287" s="263">
        <v>0.55194520000000002</v>
      </c>
      <c r="K287" s="369" t="s">
        <v>134</v>
      </c>
      <c r="L287" s="337"/>
      <c r="M287" s="381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4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1" t="s">
        <v>78</v>
      </c>
      <c r="D288" s="241" t="s">
        <v>77</v>
      </c>
      <c r="E288" s="236">
        <v>129.19999999999999</v>
      </c>
      <c r="F288" s="237">
        <v>0.5</v>
      </c>
      <c r="G288" s="244">
        <v>123.6</v>
      </c>
      <c r="H288" s="244">
        <v>2.9000000000000001E-2</v>
      </c>
      <c r="I288" s="255">
        <v>129.19999999999999</v>
      </c>
      <c r="J288" s="262">
        <v>0.5</v>
      </c>
      <c r="K288" s="369" t="s">
        <v>134</v>
      </c>
      <c r="L288" s="336"/>
      <c r="M288" s="380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4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1" t="s">
        <v>79</v>
      </c>
      <c r="D289" s="241" t="s">
        <v>77</v>
      </c>
      <c r="E289" s="236">
        <v>282.77999999999997</v>
      </c>
      <c r="F289" s="237">
        <v>0.51300000000000001</v>
      </c>
      <c r="G289" s="244">
        <v>277.87</v>
      </c>
      <c r="H289" s="244">
        <v>7.3999999999999996E-2</v>
      </c>
      <c r="I289" s="244">
        <v>282.77999999999997</v>
      </c>
      <c r="J289" s="262">
        <v>0.57354000000000005</v>
      </c>
      <c r="K289" s="369" t="s">
        <v>134</v>
      </c>
      <c r="L289" s="336"/>
      <c r="M289" s="380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4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1" t="s">
        <v>80</v>
      </c>
      <c r="D290" s="241" t="s">
        <v>77</v>
      </c>
      <c r="E290" s="236">
        <v>99</v>
      </c>
      <c r="F290" s="237">
        <v>2.6110000000000002</v>
      </c>
      <c r="G290" s="244">
        <v>91.8</v>
      </c>
      <c r="H290" s="244">
        <v>0.17</v>
      </c>
      <c r="I290" s="255">
        <v>99</v>
      </c>
      <c r="J290" s="263">
        <v>0.99895157000000001</v>
      </c>
      <c r="K290" s="369" t="s">
        <v>134</v>
      </c>
      <c r="L290" s="337"/>
      <c r="M290" s="381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4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1" t="s">
        <v>82</v>
      </c>
      <c r="D291" s="241" t="s">
        <v>77</v>
      </c>
      <c r="E291" s="236">
        <v>189.7</v>
      </c>
      <c r="F291" s="236">
        <v>7.9000000000000001E-2</v>
      </c>
      <c r="G291" s="244">
        <v>188.25</v>
      </c>
      <c r="H291" s="244">
        <v>3.2000000000000001E-2</v>
      </c>
      <c r="I291" s="255">
        <v>189.46</v>
      </c>
      <c r="J291" s="263">
        <v>7.4735999999999997E-2</v>
      </c>
      <c r="K291" s="369" t="s">
        <v>134</v>
      </c>
      <c r="L291" s="337"/>
      <c r="M291" s="38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4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1" t="s">
        <v>84</v>
      </c>
      <c r="D292" s="241" t="s">
        <v>77</v>
      </c>
      <c r="E292" s="236">
        <v>171.19</v>
      </c>
      <c r="F292" s="237">
        <v>9.6879999999999994E-2</v>
      </c>
      <c r="G292" s="244">
        <v>169.34</v>
      </c>
      <c r="H292" s="245">
        <v>5.1999999999999998E-2</v>
      </c>
      <c r="I292" s="255">
        <v>171.41</v>
      </c>
      <c r="J292" s="263">
        <v>0.10220799999999999</v>
      </c>
      <c r="K292" s="369" t="s">
        <v>134</v>
      </c>
      <c r="L292" s="337"/>
      <c r="M292" s="381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4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1" t="s">
        <v>86</v>
      </c>
      <c r="D293" s="241" t="s">
        <v>87</v>
      </c>
      <c r="E293" s="236">
        <v>142.6</v>
      </c>
      <c r="F293" s="237">
        <v>9.157</v>
      </c>
      <c r="G293" s="244">
        <v>139.43</v>
      </c>
      <c r="H293" s="244">
        <v>1.7649999999999999</v>
      </c>
      <c r="I293" s="244">
        <v>152.9</v>
      </c>
      <c r="J293" s="267">
        <v>8.7579943500000006</v>
      </c>
      <c r="K293" s="369" t="s">
        <v>134</v>
      </c>
      <c r="L293" s="338"/>
      <c r="M293" s="38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4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1" t="s">
        <v>89</v>
      </c>
      <c r="D294" s="241" t="s">
        <v>87</v>
      </c>
      <c r="E294" s="236">
        <v>239.5</v>
      </c>
      <c r="F294" s="237">
        <v>2.6720000000000002</v>
      </c>
      <c r="G294" s="244">
        <v>234.45</v>
      </c>
      <c r="H294" s="245">
        <v>0.44600000000000001</v>
      </c>
      <c r="I294" s="244">
        <v>238.71</v>
      </c>
      <c r="J294" s="267">
        <v>2.2492000000000001</v>
      </c>
      <c r="K294" s="369" t="s">
        <v>134</v>
      </c>
      <c r="L294" s="338"/>
      <c r="M294" s="38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4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1" t="s">
        <v>91</v>
      </c>
      <c r="D295" s="241" t="s">
        <v>92</v>
      </c>
      <c r="E295" s="236">
        <v>120.5</v>
      </c>
      <c r="F295" s="237">
        <v>3.677</v>
      </c>
      <c r="G295" s="244">
        <v>118.55</v>
      </c>
      <c r="H295" s="244">
        <v>0.59499999999999997</v>
      </c>
      <c r="I295" s="244">
        <v>120.75</v>
      </c>
      <c r="J295" s="262">
        <v>4.154369</v>
      </c>
      <c r="K295" s="369" t="s">
        <v>134</v>
      </c>
      <c r="L295" s="336"/>
      <c r="M295" s="380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4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1" t="s">
        <v>94</v>
      </c>
      <c r="D296" s="241" t="s">
        <v>95</v>
      </c>
      <c r="E296" s="236">
        <v>110.56</v>
      </c>
      <c r="F296" s="237">
        <v>2.75</v>
      </c>
      <c r="G296" s="244">
        <v>107.16</v>
      </c>
      <c r="H296" s="244">
        <v>0.311</v>
      </c>
      <c r="I296" s="244">
        <v>110.56</v>
      </c>
      <c r="J296" s="262">
        <v>2.75</v>
      </c>
      <c r="K296" s="369" t="s">
        <v>134</v>
      </c>
      <c r="L296" s="336"/>
      <c r="M296" s="380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4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1" t="s">
        <v>96</v>
      </c>
      <c r="D297" s="241" t="s">
        <v>97</v>
      </c>
      <c r="E297" s="236">
        <v>72</v>
      </c>
      <c r="F297" s="237">
        <v>38.036000000000001</v>
      </c>
      <c r="G297" s="244">
        <v>54.7</v>
      </c>
      <c r="H297" s="245">
        <v>4.0830000000000002</v>
      </c>
      <c r="I297" s="244">
        <v>71.42</v>
      </c>
      <c r="J297" s="267">
        <v>36.511000000000003</v>
      </c>
      <c r="K297" s="369"/>
      <c r="L297" s="338"/>
      <c r="M297" s="383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4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1" t="s">
        <v>98</v>
      </c>
      <c r="D298" s="241" t="s">
        <v>97</v>
      </c>
      <c r="E298" s="236">
        <v>185</v>
      </c>
      <c r="F298" s="237">
        <v>388.72199999999998</v>
      </c>
      <c r="G298" s="244">
        <v>167</v>
      </c>
      <c r="H298" s="245">
        <v>217.202</v>
      </c>
      <c r="I298" s="244">
        <v>177.89</v>
      </c>
      <c r="J298" s="363">
        <v>317.00400000000002</v>
      </c>
      <c r="K298" s="369" t="s">
        <v>134</v>
      </c>
      <c r="L298" s="338"/>
      <c r="M298" s="383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4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1" t="s">
        <v>100</v>
      </c>
      <c r="D299" s="241" t="s">
        <v>101</v>
      </c>
      <c r="E299" s="236">
        <v>231</v>
      </c>
      <c r="F299" s="237">
        <v>30.48</v>
      </c>
      <c r="G299" s="244">
        <v>228.1</v>
      </c>
      <c r="H299" s="245">
        <v>5.9</v>
      </c>
      <c r="I299" s="244">
        <v>229.22</v>
      </c>
      <c r="J299" s="267">
        <v>7.9870000000000001</v>
      </c>
      <c r="K299" s="369" t="s">
        <v>134</v>
      </c>
      <c r="L299" s="338"/>
      <c r="M299" s="383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4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5" t="s">
        <v>109</v>
      </c>
      <c r="D300" s="235" t="s">
        <v>40</v>
      </c>
      <c r="E300" s="242">
        <v>149.30000000000001</v>
      </c>
      <c r="F300" s="243">
        <v>17.670000000000002</v>
      </c>
      <c r="G300" s="242">
        <v>149.30000000000001</v>
      </c>
      <c r="H300" s="243">
        <v>17.670000000000002</v>
      </c>
      <c r="I300" s="242">
        <v>149.38999999999999</v>
      </c>
      <c r="J300" s="270">
        <v>11.01</v>
      </c>
      <c r="K300" s="384" t="s">
        <v>110</v>
      </c>
      <c r="L300" s="385"/>
      <c r="M300" s="386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4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1" t="s">
        <v>111</v>
      </c>
      <c r="D301" s="241" t="s">
        <v>54</v>
      </c>
      <c r="E301" s="236">
        <v>39</v>
      </c>
      <c r="F301" s="237">
        <v>0.47399999999999998</v>
      </c>
      <c r="G301" s="236">
        <v>39</v>
      </c>
      <c r="H301" s="237">
        <v>0.47</v>
      </c>
      <c r="I301" s="318">
        <v>38.840000000000003</v>
      </c>
      <c r="J301" s="262">
        <v>0.45300000000000001</v>
      </c>
      <c r="K301" s="271" t="s">
        <v>99</v>
      </c>
      <c r="L301" s="339"/>
      <c r="M301" s="386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4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4" t="s">
        <v>113</v>
      </c>
      <c r="D302" s="274" t="s">
        <v>54</v>
      </c>
      <c r="E302" s="275">
        <v>70</v>
      </c>
      <c r="F302" s="276">
        <v>0.81699999999999995</v>
      </c>
      <c r="G302" s="275">
        <v>70</v>
      </c>
      <c r="H302" s="276">
        <v>0.82</v>
      </c>
      <c r="I302" s="307">
        <v>70</v>
      </c>
      <c r="J302" s="262">
        <v>0.74399999999999999</v>
      </c>
      <c r="K302" s="277"/>
      <c r="L302" s="339"/>
      <c r="M302" s="386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4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3" t="s">
        <v>115</v>
      </c>
      <c r="D303" s="233"/>
      <c r="E303" s="278"/>
      <c r="F303" s="279">
        <f>SUM(F262:F302)</f>
        <v>1813.882478</v>
      </c>
      <c r="G303" s="278"/>
      <c r="H303" s="279">
        <f>SUM(H265:H302)</f>
        <v>632.50300000000016</v>
      </c>
      <c r="I303" s="278"/>
      <c r="J303" s="280">
        <f>SUM(J262:J302)</f>
        <v>1363.287091625934</v>
      </c>
      <c r="K303" s="387"/>
      <c r="L303" s="388"/>
      <c r="M303" s="20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4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117</v>
      </c>
      <c r="C304" s="215" t="s">
        <v>118</v>
      </c>
      <c r="D304" s="215"/>
      <c r="E304" s="282"/>
      <c r="F304" s="283"/>
      <c r="G304" s="284"/>
      <c r="H304" s="285">
        <v>1</v>
      </c>
      <c r="I304" s="282"/>
      <c r="J304" s="286">
        <f>IFERROR(+J303/H303,0)</f>
        <v>2.15538438809924</v>
      </c>
      <c r="K304" s="389"/>
      <c r="L304" s="288"/>
      <c r="M304" s="20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89" t="s">
        <v>119</v>
      </c>
      <c r="D305" s="290"/>
      <c r="E305" s="291">
        <v>1736.79</v>
      </c>
      <c r="F305" s="292">
        <v>1</v>
      </c>
      <c r="G305" s="293" t="s">
        <v>117</v>
      </c>
      <c r="H305" s="292">
        <f>+H303/F303*100%</f>
        <v>0.3487012017985876</v>
      </c>
      <c r="I305" s="294"/>
      <c r="J305" s="295">
        <f>+J303/F303</f>
        <v>0.75158512646811837</v>
      </c>
      <c r="K305" s="389"/>
      <c r="L305" s="288"/>
      <c r="M305" s="20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4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89" t="s">
        <v>120</v>
      </c>
      <c r="D306" s="290"/>
      <c r="E306" s="297">
        <f>F303-E305</f>
        <v>77.092478000000028</v>
      </c>
      <c r="F306" s="298"/>
      <c r="G306" s="207"/>
      <c r="H306" s="298"/>
      <c r="I306" s="104"/>
      <c r="J306" s="298"/>
      <c r="K306" s="299"/>
      <c r="L306" s="299"/>
      <c r="M306" s="20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4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0"/>
      <c r="D307" s="210"/>
      <c r="E307" s="210"/>
      <c r="F307" s="211">
        <v>2</v>
      </c>
      <c r="G307" s="31" t="s">
        <v>19</v>
      </c>
      <c r="H307" s="30">
        <v>2020</v>
      </c>
      <c r="I307" s="210"/>
      <c r="J307" s="210"/>
      <c r="K307" s="212"/>
      <c r="L307" s="213"/>
      <c r="M307" s="20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4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4" t="s">
        <v>20</v>
      </c>
      <c r="C308" s="215" t="s">
        <v>21</v>
      </c>
      <c r="D308" s="215" t="s">
        <v>22</v>
      </c>
      <c r="E308" s="216" t="s">
        <v>23</v>
      </c>
      <c r="F308" s="217"/>
      <c r="G308" s="390" t="s">
        <v>24</v>
      </c>
      <c r="H308" s="391"/>
      <c r="I308" s="216" t="s">
        <v>25</v>
      </c>
      <c r="J308" s="217"/>
      <c r="K308" s="218" t="s">
        <v>123</v>
      </c>
      <c r="L308" s="2"/>
      <c r="M308" s="20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4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9"/>
      <c r="C309" s="220"/>
      <c r="D309" s="220"/>
      <c r="E309" s="221" t="s">
        <v>28</v>
      </c>
      <c r="F309" s="221" t="s">
        <v>29</v>
      </c>
      <c r="G309" s="222" t="s">
        <v>28</v>
      </c>
      <c r="H309" s="221" t="s">
        <v>29</v>
      </c>
      <c r="I309" s="222" t="s">
        <v>28</v>
      </c>
      <c r="J309" s="221" t="s">
        <v>29</v>
      </c>
      <c r="K309" s="223"/>
      <c r="L309" s="2"/>
      <c r="M309" s="2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4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4"/>
      <c r="C310" s="225"/>
      <c r="D310" s="225"/>
      <c r="E310" s="226" t="s">
        <v>30</v>
      </c>
      <c r="F310" s="226" t="s">
        <v>124</v>
      </c>
      <c r="G310" s="227" t="s">
        <v>30</v>
      </c>
      <c r="H310" s="226" t="s">
        <v>124</v>
      </c>
      <c r="I310" s="227" t="s">
        <v>136</v>
      </c>
      <c r="J310" s="226" t="s">
        <v>124</v>
      </c>
      <c r="K310" s="228"/>
      <c r="L310" s="2"/>
      <c r="M310" s="20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4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3">
        <v>2</v>
      </c>
      <c r="D311" s="233">
        <v>3</v>
      </c>
      <c r="E311" s="233">
        <v>4</v>
      </c>
      <c r="F311" s="233">
        <v>5</v>
      </c>
      <c r="G311" s="233">
        <v>6</v>
      </c>
      <c r="H311" s="233">
        <v>7</v>
      </c>
      <c r="I311" s="233">
        <v>8</v>
      </c>
      <c r="J311" s="233">
        <v>9</v>
      </c>
      <c r="K311" s="234">
        <v>10</v>
      </c>
      <c r="L311" s="2"/>
      <c r="M311" s="20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4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5" t="s">
        <v>32</v>
      </c>
      <c r="D312" s="235" t="s">
        <v>33</v>
      </c>
      <c r="E312" s="236">
        <v>55.77</v>
      </c>
      <c r="F312" s="237">
        <v>31.144597999999998</v>
      </c>
      <c r="G312" s="238">
        <v>47.95</v>
      </c>
      <c r="H312" s="392">
        <v>2.1779999999999999</v>
      </c>
      <c r="I312" s="393">
        <v>55.72</v>
      </c>
      <c r="J312" s="394">
        <v>30.830680000000001</v>
      </c>
      <c r="K312" s="240" t="s">
        <v>134</v>
      </c>
      <c r="L312" s="303"/>
      <c r="M312" s="20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4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1" t="s">
        <v>35</v>
      </c>
      <c r="D313" s="241" t="s">
        <v>33</v>
      </c>
      <c r="E313" s="242">
        <v>339.5</v>
      </c>
      <c r="F313" s="243">
        <v>7.77</v>
      </c>
      <c r="G313" s="244">
        <v>332.12</v>
      </c>
      <c r="H313" s="245">
        <v>1.96</v>
      </c>
      <c r="I313" s="244">
        <v>339.28</v>
      </c>
      <c r="J313" s="371">
        <v>7.5824999999999996</v>
      </c>
      <c r="K313" s="240" t="s">
        <v>134</v>
      </c>
      <c r="L313" s="304"/>
      <c r="M313" s="20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4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1" t="s">
        <v>37</v>
      </c>
      <c r="D314" s="241" t="s">
        <v>38</v>
      </c>
      <c r="E314" s="236">
        <v>77.5</v>
      </c>
      <c r="F314" s="237">
        <v>49.02</v>
      </c>
      <c r="G314" s="244">
        <v>65.42</v>
      </c>
      <c r="H314" s="245">
        <v>3.02</v>
      </c>
      <c r="I314" s="244">
        <v>77.349999999999994</v>
      </c>
      <c r="J314" s="371">
        <v>48.045521999999998</v>
      </c>
      <c r="K314" s="240"/>
      <c r="L314" s="304"/>
      <c r="M314" s="20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4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1" t="s">
        <v>39</v>
      </c>
      <c r="D315" s="241" t="s">
        <v>40</v>
      </c>
      <c r="E315" s="236">
        <v>463.3</v>
      </c>
      <c r="F315" s="237">
        <v>49.9</v>
      </c>
      <c r="G315" s="250">
        <v>462.27</v>
      </c>
      <c r="H315" s="250">
        <v>33.545999999999999</v>
      </c>
      <c r="I315" s="237">
        <v>462.89</v>
      </c>
      <c r="J315" s="395">
        <v>45.776000000000003</v>
      </c>
      <c r="K315" s="240" t="s">
        <v>134</v>
      </c>
      <c r="L315" s="330"/>
      <c r="M315" s="331"/>
      <c r="N315" s="332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4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1" t="s">
        <v>42</v>
      </c>
      <c r="D316" s="241" t="s">
        <v>43</v>
      </c>
      <c r="E316" s="236">
        <v>207</v>
      </c>
      <c r="F316" s="237">
        <v>9.5030000000000001</v>
      </c>
      <c r="G316" s="244">
        <v>205</v>
      </c>
      <c r="H316" s="255">
        <v>205.2</v>
      </c>
      <c r="I316" s="307">
        <v>205.15</v>
      </c>
      <c r="J316" s="371">
        <v>7.3929999999999998</v>
      </c>
      <c r="K316" s="240" t="s">
        <v>134</v>
      </c>
      <c r="M316" s="20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4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1" t="s">
        <v>45</v>
      </c>
      <c r="D317" s="241" t="s">
        <v>43</v>
      </c>
      <c r="E317" s="236">
        <v>320</v>
      </c>
      <c r="F317" s="237">
        <v>5.1509999999999998</v>
      </c>
      <c r="G317" s="244">
        <v>318.05</v>
      </c>
      <c r="H317" s="255">
        <v>4.2510000000000003</v>
      </c>
      <c r="I317" s="307">
        <v>317.55</v>
      </c>
      <c r="J317" s="371">
        <v>4.0289999999999999</v>
      </c>
      <c r="K317" s="240" t="s">
        <v>134</v>
      </c>
      <c r="M317" s="20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4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1" t="s">
        <v>46</v>
      </c>
      <c r="D318" s="241" t="s">
        <v>47</v>
      </c>
      <c r="E318" s="236">
        <v>90</v>
      </c>
      <c r="F318" s="237">
        <v>689.09100000000001</v>
      </c>
      <c r="G318" s="244">
        <v>79.7</v>
      </c>
      <c r="H318" s="244">
        <v>281.37</v>
      </c>
      <c r="I318" s="307">
        <v>84.82</v>
      </c>
      <c r="J318" s="371">
        <v>453.59769645905749</v>
      </c>
      <c r="K318" s="240" t="s">
        <v>134</v>
      </c>
      <c r="M318" s="20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4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1" t="s">
        <v>49</v>
      </c>
      <c r="D319" s="241" t="s">
        <v>50</v>
      </c>
      <c r="E319" s="236">
        <v>120.5</v>
      </c>
      <c r="F319" s="237">
        <v>2.0920000000000001</v>
      </c>
      <c r="G319" s="244">
        <v>119.21</v>
      </c>
      <c r="H319" s="245">
        <v>1.532</v>
      </c>
      <c r="I319" s="259">
        <v>118.74</v>
      </c>
      <c r="J319" s="371">
        <v>1.083</v>
      </c>
      <c r="K319" s="240" t="s">
        <v>134</v>
      </c>
      <c r="M319" s="20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4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1" t="s">
        <v>52</v>
      </c>
      <c r="D320" s="241" t="s">
        <v>50</v>
      </c>
      <c r="E320" s="236">
        <v>120.8</v>
      </c>
      <c r="F320" s="237">
        <v>2.3530000000000002</v>
      </c>
      <c r="G320" s="244">
        <v>119</v>
      </c>
      <c r="H320" s="245">
        <v>1.4730000000000001</v>
      </c>
      <c r="I320" s="307">
        <v>117.73</v>
      </c>
      <c r="J320" s="371">
        <v>0.63600000000000001</v>
      </c>
      <c r="K320" s="240" t="s">
        <v>134</v>
      </c>
      <c r="M320" s="209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4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1" t="s">
        <v>53</v>
      </c>
      <c r="D321" s="241" t="s">
        <v>54</v>
      </c>
      <c r="E321" s="236">
        <v>46.5</v>
      </c>
      <c r="F321" s="236">
        <v>4.5999999999999996</v>
      </c>
      <c r="G321" s="244">
        <v>43.8</v>
      </c>
      <c r="H321" s="244">
        <v>2.355</v>
      </c>
      <c r="I321" s="307">
        <v>40.74</v>
      </c>
      <c r="J321" s="371">
        <v>0.75900000000000001</v>
      </c>
      <c r="K321" s="240" t="s">
        <v>134</v>
      </c>
      <c r="M321" s="20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4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1" t="s">
        <v>56</v>
      </c>
      <c r="D322" s="241" t="s">
        <v>54</v>
      </c>
      <c r="E322" s="236">
        <v>51.5</v>
      </c>
      <c r="F322" s="237">
        <v>2.4159999999999999</v>
      </c>
      <c r="G322" s="244">
        <v>47.84</v>
      </c>
      <c r="H322" s="244">
        <v>1.8160000000000001</v>
      </c>
      <c r="I322" s="312">
        <v>51.27</v>
      </c>
      <c r="J322" s="371">
        <v>2.4660000000000002</v>
      </c>
      <c r="K322" s="240" t="s">
        <v>134</v>
      </c>
      <c r="M322" s="20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4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1" t="s">
        <v>58</v>
      </c>
      <c r="D323" s="241" t="s">
        <v>47</v>
      </c>
      <c r="E323" s="236">
        <v>81</v>
      </c>
      <c r="F323" s="237">
        <v>1.093</v>
      </c>
      <c r="G323" s="244">
        <v>78.319999999999993</v>
      </c>
      <c r="H323" s="245">
        <v>0.65900000000000003</v>
      </c>
      <c r="I323" s="307">
        <v>74.56</v>
      </c>
      <c r="J323" s="371">
        <v>0.26400000000000001</v>
      </c>
      <c r="K323" s="240" t="s">
        <v>134</v>
      </c>
      <c r="M323" s="20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4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1" t="s">
        <v>59</v>
      </c>
      <c r="D324" s="241" t="s">
        <v>47</v>
      </c>
      <c r="E324" s="236">
        <v>82.8</v>
      </c>
      <c r="F324" s="237">
        <v>0.42899999999999999</v>
      </c>
      <c r="G324" s="244">
        <v>80</v>
      </c>
      <c r="H324" s="245">
        <v>0.30299999999999999</v>
      </c>
      <c r="I324" s="307">
        <v>78</v>
      </c>
      <c r="J324" s="371">
        <v>0</v>
      </c>
      <c r="K324" s="240" t="s">
        <v>134</v>
      </c>
      <c r="M324" s="20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4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1" t="s">
        <v>61</v>
      </c>
      <c r="D325" s="241" t="s">
        <v>47</v>
      </c>
      <c r="E325" s="236">
        <v>69.95</v>
      </c>
      <c r="F325" s="237">
        <v>0.25</v>
      </c>
      <c r="G325" s="244">
        <v>70.150000000000006</v>
      </c>
      <c r="H325" s="244">
        <v>0.26400000000000001</v>
      </c>
      <c r="I325" s="307">
        <v>62.74</v>
      </c>
      <c r="J325" s="371">
        <v>0.121</v>
      </c>
      <c r="K325" s="240" t="s">
        <v>134</v>
      </c>
      <c r="M325" s="20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4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1" t="s">
        <v>62</v>
      </c>
      <c r="D326" s="241" t="s">
        <v>47</v>
      </c>
      <c r="E326" s="236">
        <v>48.2</v>
      </c>
      <c r="F326" s="237">
        <v>0.38500000000000001</v>
      </c>
      <c r="G326" s="244">
        <v>44.98</v>
      </c>
      <c r="H326" s="245">
        <v>6.8000000000000005E-2</v>
      </c>
      <c r="I326" s="307">
        <v>46.42</v>
      </c>
      <c r="J326" s="371">
        <v>0.308</v>
      </c>
      <c r="K326" s="240" t="s">
        <v>134</v>
      </c>
      <c r="M326" s="20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4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1" t="s">
        <v>63</v>
      </c>
      <c r="D327" s="241" t="s">
        <v>64</v>
      </c>
      <c r="E327" s="236">
        <v>136</v>
      </c>
      <c r="F327" s="237">
        <v>440</v>
      </c>
      <c r="G327" s="244">
        <v>127.3</v>
      </c>
      <c r="H327" s="244">
        <v>64.974000000000004</v>
      </c>
      <c r="I327" s="90">
        <v>135.91999999999999</v>
      </c>
      <c r="J327" s="110">
        <v>361.81690762900001</v>
      </c>
      <c r="K327" s="240" t="s">
        <v>134</v>
      </c>
      <c r="L327" s="288"/>
      <c r="M327" s="20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4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1" t="s">
        <v>66</v>
      </c>
      <c r="D328" s="241" t="s">
        <v>64</v>
      </c>
      <c r="E328" s="236">
        <v>113.5</v>
      </c>
      <c r="F328" s="237">
        <v>3.7519999999999998</v>
      </c>
      <c r="G328" s="244">
        <v>109.1</v>
      </c>
      <c r="H328" s="244">
        <v>1.8080000000000001</v>
      </c>
      <c r="I328" s="111">
        <v>111.59</v>
      </c>
      <c r="J328" s="110">
        <v>0.37440035999999999</v>
      </c>
      <c r="K328" s="240"/>
      <c r="L328" s="288"/>
      <c r="M328" s="20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4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1" t="s">
        <v>67</v>
      </c>
      <c r="D329" s="241" t="s">
        <v>64</v>
      </c>
      <c r="E329" s="236">
        <v>225.4</v>
      </c>
      <c r="F329" s="236">
        <v>1.2</v>
      </c>
      <c r="G329" s="244">
        <v>223.78</v>
      </c>
      <c r="H329" s="244">
        <v>0.14000000000000001</v>
      </c>
      <c r="I329" s="90">
        <v>201.75</v>
      </c>
      <c r="J329" s="110">
        <v>0.14298749999999999</v>
      </c>
      <c r="K329" s="240"/>
      <c r="L329" s="288"/>
      <c r="M329" s="20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4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1" t="s">
        <v>68</v>
      </c>
      <c r="D330" s="241" t="s">
        <v>64</v>
      </c>
      <c r="E330" s="236">
        <v>224</v>
      </c>
      <c r="F330" s="237">
        <v>0.6</v>
      </c>
      <c r="G330" s="244">
        <v>219.53</v>
      </c>
      <c r="H330" s="244">
        <v>0.254</v>
      </c>
      <c r="I330" s="111">
        <v>223.19</v>
      </c>
      <c r="J330" s="112">
        <v>0.51900000000000002</v>
      </c>
      <c r="K330" s="240"/>
      <c r="L330" s="288"/>
      <c r="M330" s="20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4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1" t="s">
        <v>69</v>
      </c>
      <c r="D331" s="241" t="s">
        <v>64</v>
      </c>
      <c r="E331" s="236">
        <v>196</v>
      </c>
      <c r="F331" s="237">
        <v>1.5820000000000001</v>
      </c>
      <c r="G331" s="244">
        <v>193.94</v>
      </c>
      <c r="H331" s="244">
        <v>1.242</v>
      </c>
      <c r="I331" s="111">
        <v>194.94</v>
      </c>
      <c r="J331" s="110">
        <v>0.32927879999999998</v>
      </c>
      <c r="K331" s="240"/>
      <c r="L331" s="288"/>
      <c r="M331" s="20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4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1" t="s">
        <v>70</v>
      </c>
      <c r="D332" s="241" t="s">
        <v>64</v>
      </c>
      <c r="E332" s="236">
        <v>174</v>
      </c>
      <c r="F332" s="237">
        <v>0.47899999999999998</v>
      </c>
      <c r="G332" s="244">
        <v>172.72</v>
      </c>
      <c r="H332" s="244">
        <v>0.109</v>
      </c>
      <c r="I332" s="111">
        <v>169.9</v>
      </c>
      <c r="J332" s="110">
        <v>0.12060800000000001</v>
      </c>
      <c r="K332" s="240" t="s">
        <v>134</v>
      </c>
      <c r="L332" s="288"/>
      <c r="M332" s="20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4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5" t="s">
        <v>71</v>
      </c>
      <c r="D333" s="235" t="s">
        <v>64</v>
      </c>
      <c r="E333" s="242">
        <v>229.1</v>
      </c>
      <c r="F333" s="243">
        <v>0.79200000000000004</v>
      </c>
      <c r="G333" s="238">
        <v>224.8</v>
      </c>
      <c r="H333" s="238">
        <v>0.41699999999999998</v>
      </c>
      <c r="I333" s="116">
        <v>225.47</v>
      </c>
      <c r="J333" s="117">
        <v>0.48236699999999999</v>
      </c>
      <c r="K333" s="396"/>
      <c r="L333" s="288"/>
      <c r="M333" s="20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4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1" t="s">
        <v>72</v>
      </c>
      <c r="D334" s="241" t="s">
        <v>64</v>
      </c>
      <c r="E334" s="236">
        <v>249</v>
      </c>
      <c r="F334" s="237">
        <v>2.1240000000000001</v>
      </c>
      <c r="G334" s="244">
        <v>242.52</v>
      </c>
      <c r="H334" s="244">
        <v>0.53500000000000003</v>
      </c>
      <c r="I334" s="111">
        <v>243.16</v>
      </c>
      <c r="J334" s="112">
        <v>0.643154</v>
      </c>
      <c r="K334" s="240" t="s">
        <v>134</v>
      </c>
      <c r="L334" s="288"/>
      <c r="M334" s="20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4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1" t="s">
        <v>73</v>
      </c>
      <c r="D335" s="241" t="s">
        <v>74</v>
      </c>
      <c r="E335" s="236">
        <v>164.75</v>
      </c>
      <c r="F335" s="236">
        <v>5</v>
      </c>
      <c r="G335" s="244">
        <v>157.51</v>
      </c>
      <c r="H335" s="244">
        <v>1.5089999999999999</v>
      </c>
      <c r="I335" s="90">
        <v>149.69</v>
      </c>
      <c r="J335" s="112">
        <v>3.4008223100000001</v>
      </c>
      <c r="K335" s="240" t="s">
        <v>134</v>
      </c>
      <c r="L335" s="288"/>
      <c r="M335" s="20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4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1" t="s">
        <v>75</v>
      </c>
      <c r="D336" s="241" t="s">
        <v>74</v>
      </c>
      <c r="E336" s="236">
        <v>179.1</v>
      </c>
      <c r="F336" s="237">
        <v>4.2</v>
      </c>
      <c r="G336" s="255">
        <v>173.03</v>
      </c>
      <c r="H336" s="255">
        <v>1.331</v>
      </c>
      <c r="I336" s="90">
        <v>231.18</v>
      </c>
      <c r="J336" s="110">
        <v>2.5834432399999998</v>
      </c>
      <c r="K336" s="240"/>
      <c r="L336" s="288"/>
      <c r="M336" s="20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4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1" t="s">
        <v>76</v>
      </c>
      <c r="D337" s="241" t="s">
        <v>77</v>
      </c>
      <c r="E337" s="236">
        <v>325.56</v>
      </c>
      <c r="F337" s="237">
        <v>0.70099999999999996</v>
      </c>
      <c r="G337" s="255">
        <v>3231.3</v>
      </c>
      <c r="H337" s="255">
        <v>0.35499999999999998</v>
      </c>
      <c r="I337" s="111">
        <v>323.89</v>
      </c>
      <c r="J337" s="112">
        <v>0.55194520000000002</v>
      </c>
      <c r="K337" s="240" t="s">
        <v>134</v>
      </c>
      <c r="L337" s="288"/>
      <c r="M337" s="20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4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1" t="s">
        <v>78</v>
      </c>
      <c r="D338" s="241" t="s">
        <v>77</v>
      </c>
      <c r="E338" s="236">
        <v>129.19999999999999</v>
      </c>
      <c r="F338" s="237">
        <v>0.5</v>
      </c>
      <c r="G338" s="244">
        <v>124.17</v>
      </c>
      <c r="H338" s="244">
        <v>5.6000000000000001E-2</v>
      </c>
      <c r="I338" s="111">
        <v>129.19999999999999</v>
      </c>
      <c r="J338" s="110">
        <v>0.5</v>
      </c>
      <c r="K338" s="240" t="s">
        <v>134</v>
      </c>
      <c r="L338" s="288"/>
      <c r="M338" s="20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4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1" t="s">
        <v>79</v>
      </c>
      <c r="D339" s="241" t="s">
        <v>77</v>
      </c>
      <c r="E339" s="236">
        <v>282.77999999999997</v>
      </c>
      <c r="F339" s="237">
        <v>0.51300000000000001</v>
      </c>
      <c r="G339" s="244">
        <v>279.55</v>
      </c>
      <c r="H339" s="244">
        <v>0.23400000000000001</v>
      </c>
      <c r="I339" s="90">
        <v>282.77999999999997</v>
      </c>
      <c r="J339" s="110">
        <v>0.57354000000000005</v>
      </c>
      <c r="K339" s="240" t="s">
        <v>134</v>
      </c>
      <c r="L339" s="288"/>
      <c r="M339" s="20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4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1" t="s">
        <v>80</v>
      </c>
      <c r="D340" s="241" t="s">
        <v>77</v>
      </c>
      <c r="E340" s="236">
        <v>99</v>
      </c>
      <c r="F340" s="237">
        <v>2.6110000000000002</v>
      </c>
      <c r="G340" s="244">
        <v>93.49</v>
      </c>
      <c r="H340" s="244">
        <v>0.46899999999999997</v>
      </c>
      <c r="I340" s="111">
        <v>99</v>
      </c>
      <c r="J340" s="112">
        <v>0.99895157000000001</v>
      </c>
      <c r="K340" s="240" t="s">
        <v>134</v>
      </c>
      <c r="L340" s="288"/>
      <c r="M340" s="20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4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1" t="s">
        <v>82</v>
      </c>
      <c r="D341" s="241" t="s">
        <v>77</v>
      </c>
      <c r="E341" s="236">
        <v>189.7</v>
      </c>
      <c r="F341" s="236">
        <v>7.9000000000000001E-2</v>
      </c>
      <c r="G341" s="244">
        <v>188.8</v>
      </c>
      <c r="H341" s="244">
        <v>5.0999999999999997E-2</v>
      </c>
      <c r="I341" s="111">
        <v>189.47</v>
      </c>
      <c r="J341" s="112">
        <v>7.4952000000000005E-2</v>
      </c>
      <c r="K341" s="240" t="s">
        <v>134</v>
      </c>
      <c r="L341" s="288">
        <f>79920/1000000</f>
        <v>7.9920000000000005E-2</v>
      </c>
      <c r="M341" s="20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4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1" t="s">
        <v>84</v>
      </c>
      <c r="D342" s="241" t="s">
        <v>77</v>
      </c>
      <c r="E342" s="236">
        <v>171.19</v>
      </c>
      <c r="F342" s="237">
        <v>9.6879999999999994E-2</v>
      </c>
      <c r="G342" s="244">
        <v>170</v>
      </c>
      <c r="H342" s="245">
        <v>7.2999999999999995E-2</v>
      </c>
      <c r="I342" s="111">
        <v>171.13</v>
      </c>
      <c r="J342" s="112">
        <v>9.5426999999999998E-2</v>
      </c>
      <c r="K342" s="240" t="s">
        <v>134</v>
      </c>
      <c r="L342" s="288"/>
      <c r="M342" s="20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4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1" t="s">
        <v>86</v>
      </c>
      <c r="D343" s="241" t="s">
        <v>87</v>
      </c>
      <c r="E343" s="236">
        <v>142.6</v>
      </c>
      <c r="F343" s="237">
        <v>9.157</v>
      </c>
      <c r="G343" s="244">
        <v>140.19999999999999</v>
      </c>
      <c r="H343" s="244"/>
      <c r="I343" s="90">
        <v>152.91</v>
      </c>
      <c r="J343" s="148">
        <v>8.7862570800000004</v>
      </c>
      <c r="K343" s="240"/>
      <c r="L343" s="288"/>
      <c r="M343" s="20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4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1" t="s">
        <v>89</v>
      </c>
      <c r="D344" s="241" t="s">
        <v>87</v>
      </c>
      <c r="E344" s="236">
        <v>239.5</v>
      </c>
      <c r="F344" s="237">
        <v>2.6720000000000002</v>
      </c>
      <c r="G344" s="244">
        <v>236.02</v>
      </c>
      <c r="H344" s="245">
        <v>0.98199999999999998</v>
      </c>
      <c r="I344" s="90">
        <v>238.71</v>
      </c>
      <c r="J344" s="148">
        <v>2.2492000000000001</v>
      </c>
      <c r="K344" s="240" t="s">
        <v>134</v>
      </c>
      <c r="L344" s="288"/>
      <c r="M344" s="20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4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1" t="s">
        <v>91</v>
      </c>
      <c r="D345" s="241" t="s">
        <v>92</v>
      </c>
      <c r="E345" s="236">
        <v>120.5</v>
      </c>
      <c r="F345" s="237">
        <v>3.677</v>
      </c>
      <c r="G345" s="244">
        <v>118.55</v>
      </c>
      <c r="H345" s="244">
        <v>0.59499999999999997</v>
      </c>
      <c r="I345" s="90">
        <v>120.75</v>
      </c>
      <c r="J345" s="110">
        <v>4.154369</v>
      </c>
      <c r="K345" s="240" t="s">
        <v>134</v>
      </c>
      <c r="L345" s="288"/>
      <c r="M345" s="20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4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1" t="s">
        <v>94</v>
      </c>
      <c r="D346" s="241" t="s">
        <v>95</v>
      </c>
      <c r="E346" s="236">
        <v>110.56</v>
      </c>
      <c r="F346" s="237">
        <v>2.75</v>
      </c>
      <c r="G346" s="244">
        <v>108.56</v>
      </c>
      <c r="H346" s="244">
        <v>0.745</v>
      </c>
      <c r="I346" s="90">
        <v>110.55</v>
      </c>
      <c r="J346" s="110">
        <v>2.7310267800000001</v>
      </c>
      <c r="K346" s="240" t="s">
        <v>134</v>
      </c>
      <c r="L346" s="288"/>
      <c r="M346" s="20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4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1" t="s">
        <v>96</v>
      </c>
      <c r="D347" s="241" t="s">
        <v>97</v>
      </c>
      <c r="E347" s="236">
        <v>72</v>
      </c>
      <c r="F347" s="237">
        <v>38.036000000000001</v>
      </c>
      <c r="G347" s="244">
        <v>50.3</v>
      </c>
      <c r="H347" s="245">
        <v>4.0830000000000002</v>
      </c>
      <c r="I347" s="244">
        <v>71.900000000000006</v>
      </c>
      <c r="J347" s="363">
        <v>37.04</v>
      </c>
      <c r="K347" s="240" t="s">
        <v>134</v>
      </c>
      <c r="L347" s="288"/>
      <c r="M347" s="20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4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1" t="s">
        <v>98</v>
      </c>
      <c r="D348" s="241" t="s">
        <v>97</v>
      </c>
      <c r="E348" s="236">
        <v>185</v>
      </c>
      <c r="F348" s="237">
        <v>388.72199999999998</v>
      </c>
      <c r="G348" s="244">
        <v>166</v>
      </c>
      <c r="H348" s="245">
        <v>208.49199999999999</v>
      </c>
      <c r="I348" s="244">
        <v>177.82</v>
      </c>
      <c r="J348" s="363">
        <v>316.351</v>
      </c>
      <c r="K348" s="240" t="s">
        <v>134</v>
      </c>
      <c r="L348" s="288"/>
      <c r="M348" s="20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4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1" t="s">
        <v>100</v>
      </c>
      <c r="D349" s="241" t="s">
        <v>101</v>
      </c>
      <c r="E349" s="236">
        <v>231</v>
      </c>
      <c r="F349" s="237">
        <v>30.48</v>
      </c>
      <c r="G349" s="244">
        <v>228.1</v>
      </c>
      <c r="H349" s="245">
        <v>5.9</v>
      </c>
      <c r="I349" s="244">
        <v>229.01</v>
      </c>
      <c r="J349" s="397">
        <v>7.0949999999999998</v>
      </c>
      <c r="K349" s="240" t="s">
        <v>134</v>
      </c>
      <c r="L349" s="303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4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5" t="s">
        <v>109</v>
      </c>
      <c r="D350" s="235" t="s">
        <v>40</v>
      </c>
      <c r="E350" s="242">
        <v>149.30000000000001</v>
      </c>
      <c r="F350" s="243">
        <v>17.670000000000002</v>
      </c>
      <c r="G350" s="242">
        <v>149.30000000000001</v>
      </c>
      <c r="H350" s="243">
        <v>17.670000000000002</v>
      </c>
      <c r="I350" s="242">
        <v>149.434</v>
      </c>
      <c r="J350" s="270">
        <v>11.06</v>
      </c>
      <c r="K350" s="398" t="s">
        <v>110</v>
      </c>
      <c r="L350" s="288"/>
      <c r="M350" s="20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4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1" t="s">
        <v>111</v>
      </c>
      <c r="D351" s="241" t="s">
        <v>54</v>
      </c>
      <c r="E351" s="236">
        <v>39</v>
      </c>
      <c r="F351" s="237">
        <v>0.47399999999999998</v>
      </c>
      <c r="G351" s="236">
        <v>39</v>
      </c>
      <c r="H351" s="237">
        <v>0.47</v>
      </c>
      <c r="I351" s="307">
        <v>38.86</v>
      </c>
      <c r="J351" s="399">
        <v>0.45600000000000002</v>
      </c>
      <c r="K351" s="398" t="s">
        <v>99</v>
      </c>
      <c r="L351" s="288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4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4" t="s">
        <v>113</v>
      </c>
      <c r="D352" s="274" t="s">
        <v>54</v>
      </c>
      <c r="E352" s="275">
        <v>70</v>
      </c>
      <c r="F352" s="276">
        <v>0.81699999999999995</v>
      </c>
      <c r="G352" s="275">
        <v>70</v>
      </c>
      <c r="H352" s="276">
        <v>0.82</v>
      </c>
      <c r="I352" s="307">
        <v>70</v>
      </c>
      <c r="J352" s="399">
        <v>0.74399999999999999</v>
      </c>
      <c r="K352" s="316"/>
      <c r="L352" s="40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4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3" t="s">
        <v>115</v>
      </c>
      <c r="D353" s="233"/>
      <c r="E353" s="278"/>
      <c r="F353" s="279">
        <f>SUM(F312:F352)</f>
        <v>1813.882478</v>
      </c>
      <c r="G353" s="278"/>
      <c r="H353" s="279">
        <f>SUM(H315:H352)</f>
        <v>846.15100000000018</v>
      </c>
      <c r="I353" s="278"/>
      <c r="J353" s="280">
        <f>SUM(J312:J352)</f>
        <v>1366.7660359280569</v>
      </c>
      <c r="K353" s="281"/>
      <c r="L353" s="288"/>
      <c r="M353" s="20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4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117</v>
      </c>
      <c r="C354" s="215" t="s">
        <v>118</v>
      </c>
      <c r="D354" s="215"/>
      <c r="E354" s="282"/>
      <c r="F354" s="283"/>
      <c r="G354" s="284"/>
      <c r="H354" s="285">
        <v>1</v>
      </c>
      <c r="I354" s="282"/>
      <c r="J354" s="286">
        <f>IFERROR(+J353/H353,0)</f>
        <v>1.6152743847469975</v>
      </c>
      <c r="K354" s="287"/>
      <c r="L354" s="288"/>
      <c r="M354" s="20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4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89" t="s">
        <v>119</v>
      </c>
      <c r="D355" s="290"/>
      <c r="E355" s="401">
        <v>1736.79</v>
      </c>
      <c r="F355" s="292">
        <v>1</v>
      </c>
      <c r="G355" s="293" t="s">
        <v>117</v>
      </c>
      <c r="H355" s="292">
        <f>+H353/F353*100%</f>
        <v>0.46648612038690201</v>
      </c>
      <c r="I355" s="294"/>
      <c r="J355" s="295">
        <f>+J353/F353</f>
        <v>0.75350308110096698</v>
      </c>
      <c r="K355" s="296"/>
      <c r="L355" s="288"/>
      <c r="M355" s="20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4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89" t="s">
        <v>120</v>
      </c>
      <c r="D356" s="290"/>
      <c r="E356" s="297">
        <f>F353-E355</f>
        <v>77.092478000000028</v>
      </c>
      <c r="F356" s="298"/>
      <c r="G356" s="207"/>
      <c r="H356" s="298"/>
      <c r="I356" s="104"/>
      <c r="J356" s="298"/>
      <c r="K356" s="299"/>
      <c r="L356" s="299"/>
      <c r="M356" s="20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4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2"/>
      <c r="C357" s="403"/>
      <c r="D357" s="403"/>
      <c r="E357" s="403"/>
      <c r="F357" s="403"/>
      <c r="G357" s="403"/>
      <c r="H357" s="403"/>
      <c r="I357" s="404"/>
      <c r="J357" s="404"/>
      <c r="K357" s="104"/>
      <c r="M357" s="20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4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4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4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4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4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4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4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4"/>
      <c r="L364" s="403"/>
      <c r="M364" s="40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4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4"/>
      <c r="L365" s="403"/>
      <c r="M365" s="40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4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4"/>
      <c r="L366" s="403"/>
      <c r="M366" s="40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4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4"/>
      <c r="L367" s="403"/>
      <c r="M367" s="40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4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4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4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4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4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4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4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4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4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4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4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4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4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4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4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4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4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4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4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4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4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4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4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4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4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4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4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4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4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4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4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4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4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4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4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4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4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4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4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4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4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4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4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4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4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4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4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4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4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4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4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4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4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4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4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4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4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4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4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4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4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4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4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4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4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4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4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4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4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4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4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4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4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4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4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4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4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-2.74478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9"/>
    </row>
    <row r="454" spans="13:57" ht="27" customHeight="1" x14ac:dyDescent="0.2">
      <c r="M454" s="209"/>
    </row>
    <row r="455" spans="13:57" ht="27" customHeight="1" x14ac:dyDescent="0.2">
      <c r="M455" s="209"/>
    </row>
    <row r="456" spans="13:57" ht="27" customHeight="1" x14ac:dyDescent="0.2">
      <c r="M456" s="209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7.874015748031496E-2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2020-07-07T02:43:16Z</dcterms:created>
  <dcterms:modified xsi:type="dcterms:W3CDTF">2020-07-07T02:44:02Z</dcterms:modified>
</cp:coreProperties>
</file>