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6_Jun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J354" i="1"/>
  <c r="AR353" i="1"/>
  <c r="J353" i="1"/>
  <c r="H353" i="1"/>
  <c r="F353" i="1"/>
  <c r="J355" i="1" s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B332" i="1"/>
  <c r="B333" i="1" s="1"/>
  <c r="B334" i="1" s="1"/>
  <c r="B335" i="1" s="1"/>
  <c r="AR331" i="1"/>
  <c r="B331" i="1"/>
  <c r="AR330" i="1"/>
  <c r="B330" i="1"/>
  <c r="AR329" i="1"/>
  <c r="B329" i="1"/>
  <c r="AR328" i="1"/>
  <c r="AR327" i="1"/>
  <c r="AR326" i="1"/>
  <c r="AR325" i="1"/>
  <c r="AR324" i="1"/>
  <c r="AR323" i="1"/>
  <c r="B323" i="1"/>
  <c r="B324" i="1" s="1"/>
  <c r="B325" i="1" s="1"/>
  <c r="B326" i="1" s="1"/>
  <c r="B327" i="1" s="1"/>
  <c r="AR322" i="1"/>
  <c r="AR321" i="1"/>
  <c r="AR320" i="1"/>
  <c r="N320" i="1"/>
  <c r="AR319" i="1"/>
  <c r="B319" i="1"/>
  <c r="B320" i="1" s="1"/>
  <c r="B321" i="1" s="1"/>
  <c r="B322" i="1" s="1"/>
  <c r="AR318" i="1"/>
  <c r="AR317" i="1"/>
  <c r="AR316" i="1"/>
  <c r="B316" i="1"/>
  <c r="B317" i="1" s="1"/>
  <c r="AR315" i="1"/>
  <c r="B315" i="1"/>
  <c r="AR314" i="1"/>
  <c r="B314" i="1"/>
  <c r="AR313" i="1"/>
  <c r="AR312" i="1"/>
  <c r="AR311" i="1"/>
  <c r="AR310" i="1"/>
  <c r="AR309" i="1"/>
  <c r="AR308" i="1"/>
  <c r="AR307" i="1"/>
  <c r="AR306" i="1"/>
  <c r="E306" i="1"/>
  <c r="J305" i="1"/>
  <c r="J303" i="1"/>
  <c r="H303" i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B293" i="1"/>
  <c r="B294" i="1" s="1"/>
  <c r="B295" i="1" s="1"/>
  <c r="B296" i="1" s="1"/>
  <c r="B297" i="1" s="1"/>
  <c r="B298" i="1" s="1"/>
  <c r="AR292" i="1"/>
  <c r="AR291" i="1"/>
  <c r="B291" i="1"/>
  <c r="B292" i="1" s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H255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5" i="1"/>
  <c r="H205" i="1"/>
  <c r="L203" i="1"/>
  <c r="K203" i="1"/>
  <c r="K204" i="1" s="1"/>
  <c r="J203" i="1"/>
  <c r="H203" i="1"/>
  <c r="J204" i="1" s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B190" i="1"/>
  <c r="B191" i="1" s="1"/>
  <c r="B192" i="1" s="1"/>
  <c r="B193" i="1" s="1"/>
  <c r="AR189" i="1"/>
  <c r="AR188" i="1"/>
  <c r="AR187" i="1"/>
  <c r="AR186" i="1"/>
  <c r="B186" i="1"/>
  <c r="B187" i="1" s="1"/>
  <c r="B188" i="1" s="1"/>
  <c r="B189" i="1" s="1"/>
  <c r="AR185" i="1"/>
  <c r="B185" i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B164" i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3" i="1"/>
  <c r="B163" i="1"/>
  <c r="AR162" i="1"/>
  <c r="AR161" i="1"/>
  <c r="AR160" i="1"/>
  <c r="AR159" i="1"/>
  <c r="AR158" i="1"/>
  <c r="AR157" i="1"/>
  <c r="AR156" i="1"/>
  <c r="E156" i="1"/>
  <c r="J153" i="1"/>
  <c r="H153" i="1"/>
  <c r="F153" i="1"/>
  <c r="H155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H103" i="1"/>
  <c r="F103" i="1"/>
  <c r="H105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AX58" i="1"/>
  <c r="AI45" i="1" s="1"/>
  <c r="AI44" i="1" s="1"/>
  <c r="BC57" i="1"/>
  <c r="BC58" i="1" s="1"/>
  <c r="AN45" i="1" s="1"/>
  <c r="BB57" i="1"/>
  <c r="BB58" i="1" s="1"/>
  <c r="AM45" i="1" s="1"/>
  <c r="BA57" i="1"/>
  <c r="BA58" i="1" s="1"/>
  <c r="AZ57" i="1"/>
  <c r="AZ58" i="1" s="1"/>
  <c r="AK45" i="1" s="1"/>
  <c r="AK44" i="1" s="1"/>
  <c r="AY57" i="1"/>
  <c r="AY58" i="1" s="1"/>
  <c r="AJ45" i="1" s="1"/>
  <c r="AJ44" i="1" s="1"/>
  <c r="AX57" i="1"/>
  <c r="AW57" i="1"/>
  <c r="AW58" i="1" s="1"/>
  <c r="AH45" i="1" s="1"/>
  <c r="AV57" i="1"/>
  <c r="AV58" i="1" s="1"/>
  <c r="AG45" i="1" s="1"/>
  <c r="AG44" i="1" s="1"/>
  <c r="AU57" i="1"/>
  <c r="AU58" i="1" s="1"/>
  <c r="AF45" i="1" s="1"/>
  <c r="AT57" i="1"/>
  <c r="AT58" i="1" s="1"/>
  <c r="AE45" i="1" s="1"/>
  <c r="AE44" i="1" s="1"/>
  <c r="AS57" i="1"/>
  <c r="AS58" i="1" s="1"/>
  <c r="AD45" i="1" s="1"/>
  <c r="AR57" i="1"/>
  <c r="AR58" i="1" s="1"/>
  <c r="AC45" i="1" s="1"/>
  <c r="E54" i="1"/>
  <c r="J53" i="1"/>
  <c r="AR52" i="1"/>
  <c r="AC43" i="1" s="1"/>
  <c r="J52" i="1"/>
  <c r="I54" i="1" s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R51" i="1"/>
  <c r="L51" i="1"/>
  <c r="L50" i="1"/>
  <c r="B50" i="1"/>
  <c r="AP49" i="1"/>
  <c r="L49" i="1"/>
  <c r="L48" i="1"/>
  <c r="L47" i="1"/>
  <c r="B47" i="1"/>
  <c r="L46" i="1"/>
  <c r="AL45" i="1"/>
  <c r="AL44" i="1" s="1"/>
  <c r="L45" i="1"/>
  <c r="AN44" i="1"/>
  <c r="AF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L43" i="1"/>
  <c r="AH43" i="1"/>
  <c r="AD43" i="1"/>
  <c r="L43" i="1"/>
  <c r="AN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L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C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D44" i="1" l="1"/>
  <c r="AD41" i="1"/>
  <c r="AH44" i="1"/>
  <c r="AH41" i="1"/>
  <c r="AG41" i="1"/>
  <c r="AG40" i="1"/>
  <c r="AG42" i="1"/>
  <c r="AG39" i="1"/>
  <c r="AK41" i="1"/>
  <c r="AK40" i="1"/>
  <c r="AK42" i="1"/>
  <c r="AK39" i="1"/>
  <c r="AM44" i="1"/>
  <c r="AM40" i="1"/>
  <c r="AN39" i="1"/>
  <c r="AN41" i="1"/>
  <c r="AL40" i="1"/>
  <c r="AL42" i="1"/>
  <c r="AL39" i="1"/>
  <c r="AE42" i="1"/>
  <c r="AE39" i="1"/>
  <c r="AE41" i="1"/>
  <c r="AI42" i="1"/>
  <c r="AI39" i="1"/>
  <c r="AI41" i="1"/>
  <c r="AM42" i="1"/>
  <c r="AM39" i="1"/>
  <c r="AM41" i="1"/>
  <c r="AF39" i="1"/>
  <c r="AF41" i="1"/>
  <c r="AF40" i="1"/>
  <c r="AJ39" i="1"/>
  <c r="AJ41" i="1"/>
  <c r="AJ40" i="1"/>
  <c r="AC41" i="1"/>
  <c r="AC40" i="1"/>
  <c r="AC42" i="1"/>
  <c r="AE40" i="1"/>
  <c r="AF42" i="1"/>
  <c r="AD40" i="1"/>
  <c r="AD42" i="1"/>
  <c r="AD39" i="1"/>
  <c r="AI40" i="1"/>
  <c r="AJ42" i="1"/>
  <c r="AH40" i="1"/>
  <c r="AH42" i="1"/>
  <c r="AH39" i="1"/>
  <c r="G54" i="1"/>
  <c r="AT60" i="1"/>
  <c r="AC44" i="1"/>
  <c r="AP57" i="1" s="1"/>
  <c r="J105" i="1"/>
  <c r="J104" i="1"/>
  <c r="AQ66" i="1"/>
  <c r="J155" i="1"/>
  <c r="J154" i="1"/>
  <c r="J255" i="1"/>
  <c r="H305" i="1"/>
  <c r="J304" i="1"/>
  <c r="J254" i="1"/>
  <c r="AS444" i="1"/>
  <c r="AQ67" i="1" l="1"/>
  <c r="AS66" i="1"/>
  <c r="AP52" i="1"/>
  <c r="AS67" i="1" l="1"/>
  <c r="AQ68" i="1"/>
  <c r="AS68" i="1" l="1"/>
  <c r="AQ69" i="1"/>
  <c r="AS69" i="1" l="1"/>
  <c r="AQ70" i="1"/>
  <c r="AQ71" i="1" l="1"/>
  <c r="AS70" i="1"/>
  <c r="AS71" i="1" l="1"/>
  <c r="AQ72" i="1"/>
  <c r="AS72" i="1" l="1"/>
  <c r="AQ73" i="1"/>
  <c r="AS73" i="1" l="1"/>
  <c r="AQ74" i="1"/>
  <c r="AQ75" i="1" l="1"/>
  <c r="AS74" i="1"/>
  <c r="AS75" i="1" l="1"/>
  <c r="AQ76" i="1"/>
  <c r="AS76" i="1" l="1"/>
  <c r="AQ77" i="1"/>
  <c r="AS77" i="1" l="1"/>
  <c r="AQ78" i="1"/>
  <c r="AS78" i="1" l="1"/>
  <c r="AQ79" i="1"/>
  <c r="AQ80" i="1" l="1"/>
  <c r="AS79" i="1"/>
  <c r="AS80" i="1" l="1"/>
  <c r="AQ81" i="1"/>
  <c r="AS81" i="1" l="1"/>
  <c r="AQ82" i="1"/>
  <c r="AS82" i="1" l="1"/>
  <c r="AQ83" i="1"/>
  <c r="AS83" i="1" l="1"/>
  <c r="AQ84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S90" i="1" l="1"/>
  <c r="AQ91" i="1"/>
  <c r="AS91" i="1" l="1"/>
  <c r="AQ92" i="1"/>
  <c r="AS92" i="1" l="1"/>
  <c r="AQ93" i="1"/>
  <c r="AS93" i="1" l="1"/>
  <c r="AQ94" i="1"/>
  <c r="AQ95" i="1" l="1"/>
  <c r="AS94" i="1"/>
  <c r="AQ96" i="1" l="1"/>
  <c r="AS95" i="1"/>
  <c r="AS96" i="1" l="1"/>
  <c r="AQ97" i="1"/>
  <c r="AS97" i="1" l="1"/>
  <c r="AQ98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Q109" i="1" l="1"/>
  <c r="AS108" i="1"/>
  <c r="AQ110" i="1" l="1"/>
  <c r="AS109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S120" i="1" l="1"/>
  <c r="AQ121" i="1"/>
  <c r="AQ122" i="1" l="1"/>
  <c r="AS121" i="1"/>
  <c r="AS122" i="1" l="1"/>
  <c r="AQ123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Q135" i="1" l="1"/>
  <c r="AS134" i="1"/>
  <c r="AQ136" i="1" l="1"/>
  <c r="AS135" i="1"/>
  <c r="AQ137" i="1" l="1"/>
  <c r="AS136" i="1"/>
  <c r="AS137" i="1" l="1"/>
  <c r="AQ138" i="1"/>
  <c r="AS138" i="1" l="1"/>
  <c r="AQ139" i="1"/>
  <c r="AQ140" i="1" l="1"/>
  <c r="AS139" i="1"/>
  <c r="AS140" i="1" l="1"/>
  <c r="AQ141" i="1"/>
  <c r="AQ142" i="1" l="1"/>
  <c r="AS141" i="1"/>
  <c r="AS142" i="1" l="1"/>
  <c r="AQ143" i="1"/>
  <c r="AS143" i="1" l="1"/>
  <c r="AQ144" i="1"/>
  <c r="AQ145" i="1" l="1"/>
  <c r="AS144" i="1"/>
  <c r="AS145" i="1" l="1"/>
  <c r="AQ146" i="1"/>
  <c r="AQ147" i="1" l="1"/>
  <c r="AS146" i="1"/>
  <c r="AS147" i="1" l="1"/>
  <c r="AQ148" i="1"/>
  <c r="AS148" i="1" l="1"/>
  <c r="AQ149" i="1"/>
  <c r="AS149" i="1" l="1"/>
  <c r="AQ150" i="1"/>
  <c r="AQ151" i="1" l="1"/>
  <c r="AS150" i="1"/>
  <c r="AQ152" i="1" l="1"/>
  <c r="AS151" i="1"/>
  <c r="AS152" i="1" l="1"/>
  <c r="AQ156" i="1"/>
  <c r="AS156" i="1" l="1"/>
  <c r="AQ157" i="1"/>
  <c r="AQ158" i="1" l="1"/>
  <c r="AS157" i="1"/>
  <c r="AS158" i="1" l="1"/>
  <c r="AQ159" i="1"/>
  <c r="AS159" i="1" l="1"/>
  <c r="AQ160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S193" i="1" l="1"/>
  <c r="AQ194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S201" i="1" l="1"/>
  <c r="AQ202" i="1"/>
  <c r="AQ206" i="1" l="1"/>
  <c r="AS202" i="1"/>
  <c r="AS206" i="1" l="1"/>
  <c r="AQ207" i="1"/>
  <c r="AQ208" i="1" l="1"/>
  <c r="AS207" i="1"/>
  <c r="AS208" i="1" l="1"/>
  <c r="AQ209" i="1"/>
  <c r="AQ210" i="1" l="1"/>
  <c r="AS209" i="1"/>
  <c r="AS210" i="1" l="1"/>
  <c r="AQ211" i="1"/>
  <c r="AQ212" i="1" l="1"/>
  <c r="AS211" i="1"/>
  <c r="AS212" i="1" l="1"/>
  <c r="AQ213" i="1"/>
  <c r="AS213" i="1" l="1"/>
  <c r="AQ214" i="1"/>
  <c r="AS214" i="1" l="1"/>
  <c r="AQ215" i="1"/>
  <c r="AQ216" i="1" l="1"/>
  <c r="AS215" i="1"/>
  <c r="AQ217" i="1" l="1"/>
  <c r="AS216" i="1"/>
  <c r="AQ218" i="1" l="1"/>
  <c r="AS217" i="1"/>
  <c r="AS218" i="1" l="1"/>
  <c r="AQ219" i="1"/>
  <c r="AQ220" i="1" l="1"/>
  <c r="AS219" i="1"/>
  <c r="AS220" i="1" l="1"/>
  <c r="AQ221" i="1"/>
  <c r="AQ222" i="1" l="1"/>
  <c r="AS221" i="1"/>
  <c r="AS222" i="1" l="1"/>
  <c r="AQ223" i="1"/>
  <c r="AQ224" i="1" l="1"/>
  <c r="AS223" i="1"/>
  <c r="AQ225" i="1" l="1"/>
  <c r="AS224" i="1"/>
  <c r="AQ226" i="1" l="1"/>
  <c r="AS225" i="1"/>
  <c r="AS226" i="1" l="1"/>
  <c r="AQ227" i="1"/>
  <c r="AQ228" i="1" l="1"/>
  <c r="AS227" i="1"/>
  <c r="AS228" i="1" l="1"/>
  <c r="AQ229" i="1"/>
  <c r="AQ230" i="1" l="1"/>
  <c r="AS229" i="1"/>
  <c r="AS230" i="1" l="1"/>
  <c r="AQ231" i="1"/>
  <c r="AQ232" i="1" l="1"/>
  <c r="AS231" i="1"/>
  <c r="AQ233" i="1" l="1"/>
  <c r="AS232" i="1"/>
  <c r="AQ234" i="1" l="1"/>
  <c r="AS233" i="1"/>
  <c r="AS234" i="1" l="1"/>
  <c r="AQ235" i="1"/>
  <c r="AQ236" i="1" l="1"/>
  <c r="AS235" i="1"/>
  <c r="AQ237" i="1" l="1"/>
  <c r="AS236" i="1"/>
  <c r="AQ238" i="1" l="1"/>
  <c r="AS237" i="1"/>
  <c r="AS238" i="1" l="1"/>
  <c r="AQ239" i="1"/>
  <c r="AQ240" i="1" l="1"/>
  <c r="AS239" i="1"/>
  <c r="AQ241" i="1" l="1"/>
  <c r="AS240" i="1"/>
  <c r="AQ242" i="1" l="1"/>
  <c r="AS241" i="1"/>
  <c r="AS242" i="1" l="1"/>
  <c r="AQ243" i="1"/>
  <c r="AQ244" i="1" l="1"/>
  <c r="AS243" i="1"/>
  <c r="AQ245" i="1" l="1"/>
  <c r="AS244" i="1"/>
  <c r="AQ246" i="1" l="1"/>
  <c r="AS245" i="1"/>
  <c r="AS246" i="1" l="1"/>
  <c r="AQ247" i="1"/>
  <c r="AQ248" i="1" l="1"/>
  <c r="AS247" i="1"/>
  <c r="AQ249" i="1" l="1"/>
  <c r="AS248" i="1"/>
  <c r="AS249" i="1" l="1"/>
  <c r="AQ250" i="1"/>
  <c r="AS250" i="1" l="1"/>
  <c r="AQ251" i="1"/>
  <c r="AQ252" i="1" l="1"/>
  <c r="AS251" i="1"/>
  <c r="AQ256" i="1" l="1"/>
  <c r="AS252" i="1"/>
  <c r="AQ257" i="1" l="1"/>
  <c r="AS256" i="1"/>
  <c r="AS257" i="1" l="1"/>
  <c r="AQ258" i="1"/>
  <c r="AS258" i="1" l="1"/>
  <c r="AQ259" i="1"/>
  <c r="AQ260" i="1" l="1"/>
  <c r="AS259" i="1"/>
  <c r="AQ261" i="1" l="1"/>
  <c r="AS260" i="1"/>
  <c r="AQ262" i="1" l="1"/>
  <c r="AS261" i="1"/>
  <c r="AS262" i="1" l="1"/>
  <c r="AQ263" i="1"/>
  <c r="AS263" i="1" l="1"/>
  <c r="AQ264" i="1"/>
  <c r="AS264" i="1" l="1"/>
  <c r="AQ265" i="1"/>
  <c r="AS265" i="1" l="1"/>
  <c r="AQ266" i="1"/>
  <c r="AS266" i="1" l="1"/>
  <c r="AQ267" i="1"/>
  <c r="AS267" i="1" l="1"/>
  <c r="AQ268" i="1"/>
  <c r="AS268" i="1" l="1"/>
  <c r="AQ269" i="1"/>
  <c r="AS269" i="1" l="1"/>
  <c r="AQ270" i="1"/>
  <c r="AS270" i="1" l="1"/>
  <c r="AQ271" i="1"/>
  <c r="AS271" i="1" l="1"/>
  <c r="AQ272" i="1"/>
  <c r="AS272" i="1" l="1"/>
  <c r="AQ273" i="1"/>
  <c r="AS273" i="1" l="1"/>
  <c r="AQ274" i="1"/>
  <c r="AS274" i="1" l="1"/>
  <c r="AQ275" i="1"/>
  <c r="AS275" i="1" l="1"/>
  <c r="AQ276" i="1"/>
  <c r="AS276" i="1" l="1"/>
  <c r="AQ277" i="1"/>
  <c r="AS277" i="1" l="1"/>
  <c r="AQ278" i="1"/>
  <c r="AS278" i="1" l="1"/>
  <c r="AQ279" i="1"/>
  <c r="AS279" i="1" l="1"/>
  <c r="AQ280" i="1"/>
  <c r="AQ281" i="1" l="1"/>
  <c r="AS280" i="1"/>
  <c r="AQ282" i="1" l="1"/>
  <c r="AS281" i="1"/>
  <c r="AQ283" i="1" l="1"/>
  <c r="AS282" i="1"/>
  <c r="AS283" i="1" l="1"/>
  <c r="AQ284" i="1"/>
  <c r="AQ285" i="1" l="1"/>
  <c r="AS284" i="1"/>
  <c r="AQ286" i="1" l="1"/>
  <c r="AS285" i="1"/>
  <c r="AQ287" i="1" l="1"/>
  <c r="AS286" i="1"/>
  <c r="AS287" i="1" l="1"/>
  <c r="AQ288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S298" i="1" l="1"/>
  <c r="AQ299" i="1"/>
  <c r="AQ300" i="1" l="1"/>
  <c r="AS299" i="1"/>
  <c r="AS300" i="1" l="1"/>
  <c r="AQ301" i="1"/>
  <c r="AS301" i="1" l="1"/>
  <c r="AQ302" i="1"/>
  <c r="AQ306" i="1" l="1"/>
  <c r="AS302" i="1"/>
  <c r="AQ307" i="1" l="1"/>
  <c r="AS306" i="1"/>
  <c r="AS307" i="1" l="1"/>
  <c r="AQ308" i="1"/>
  <c r="AQ309" i="1" l="1"/>
  <c r="AS308" i="1"/>
  <c r="AQ310" i="1" l="1"/>
  <c r="AS309" i="1"/>
  <c r="AS310" i="1" l="1"/>
  <c r="AQ311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Q319" i="1" l="1"/>
  <c r="AS318" i="1"/>
  <c r="AQ320" i="1" l="1"/>
  <c r="AS319" i="1"/>
  <c r="AQ321" i="1" l="1"/>
  <c r="AS320" i="1"/>
  <c r="AQ322" i="1" l="1"/>
  <c r="AS321" i="1"/>
  <c r="AQ323" i="1" l="1"/>
  <c r="AS322" i="1"/>
  <c r="AQ324" i="1" l="1"/>
  <c r="AS323" i="1"/>
  <c r="AQ325" i="1" l="1"/>
  <c r="AS324" i="1"/>
  <c r="AQ326" i="1" l="1"/>
  <c r="AS325" i="1"/>
  <c r="AQ327" i="1" l="1"/>
  <c r="AS326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S335" i="1" l="1"/>
  <c r="AQ336" i="1"/>
  <c r="AS336" i="1" l="1"/>
  <c r="AQ337" i="1"/>
  <c r="AS337" i="1" l="1"/>
  <c r="AQ338" i="1"/>
  <c r="AS338" i="1" l="1"/>
  <c r="AQ339" i="1"/>
  <c r="AS339" i="1" l="1"/>
  <c r="AQ340" i="1"/>
  <c r="AS340" i="1" l="1"/>
  <c r="AQ341" i="1"/>
  <c r="AQ342" i="1" l="1"/>
  <c r="AS341" i="1"/>
  <c r="AQ343" i="1" l="1"/>
  <c r="AS342" i="1"/>
  <c r="AQ344" i="1" l="1"/>
  <c r="AS343" i="1"/>
  <c r="AQ345" i="1" l="1"/>
  <c r="AS344" i="1"/>
  <c r="AQ346" i="1" l="1"/>
  <c r="AS345" i="1"/>
  <c r="AS346" i="1" l="1"/>
  <c r="AQ347" i="1"/>
  <c r="AS347" i="1" l="1"/>
  <c r="AQ348" i="1"/>
  <c r="AS348" i="1" l="1"/>
  <c r="AQ349" i="1"/>
  <c r="AQ350" i="1" l="1"/>
  <c r="AS349" i="1"/>
  <c r="AQ351" i="1" l="1"/>
  <c r="AS350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S360" i="1" l="1"/>
  <c r="AQ361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S367" i="1" l="1"/>
  <c r="AQ368" i="1"/>
  <c r="AS368" i="1" l="1"/>
  <c r="AQ369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S376" i="1" l="1"/>
  <c r="AQ377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S383" i="1" l="1"/>
  <c r="AQ384" i="1"/>
  <c r="AS384" i="1" l="1"/>
  <c r="AQ385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S392" i="1" l="1"/>
  <c r="AQ393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S399" i="1" l="1"/>
  <c r="AQ400" i="1"/>
  <c r="AS400" i="1" l="1"/>
  <c r="AQ401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S408" i="1" l="1"/>
  <c r="AQ409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S415" i="1" l="1"/>
  <c r="AQ416" i="1"/>
  <c r="AS416" i="1" l="1"/>
  <c r="AQ417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S424" i="1" l="1"/>
  <c r="AQ425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S431" i="1" l="1"/>
  <c r="AQ432" i="1"/>
  <c r="AS432" i="1" l="1"/>
  <c r="AQ433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S440" i="1" l="1"/>
  <c r="AQ441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<sst xmlns="http://schemas.openxmlformats.org/spreadsheetml/2006/main" count="940" uniqueCount="134">
  <si>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</si>
  <si>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</si>
  <si>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</si>
  <si>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</si>
  <si>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</si>
  <si>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 JUNI  ( 4 S/D TGL 10 JUNI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</si>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</sst>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right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/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34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/>
    <xf numFmtId="1" fontId="0" fillId="0" borderId="1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7" borderId="2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4" fillId="0" borderId="36" xfId="0" applyFont="1" applyBorder="1"/>
    <xf numFmtId="1" fontId="0" fillId="0" borderId="4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/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8" borderId="7" xfId="0" applyNumberFormat="1" applyFill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19" fillId="3" borderId="44" xfId="0" applyNumberFormat="1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19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horizontal="right" vertical="center" indent="1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8" fontId="25" fillId="3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" fillId="3" borderId="44" xfId="1" quotePrefix="1" applyNumberFormat="1" applyFont="1" applyFill="1" applyBorder="1" applyAlignment="1">
      <alignment horizontal="right"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8" fontId="26" fillId="3" borderId="44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7" fillId="0" borderId="44" xfId="0" applyNumberFormat="1" applyFont="1" applyFill="1" applyBorder="1" applyAlignment="1">
      <alignment horizontal="center"/>
    </xf>
    <xf numFmtId="168" fontId="27" fillId="3" borderId="44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6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6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3" borderId="44" xfId="1" quotePrefix="1" applyNumberFormat="1" applyFont="1" applyFill="1" applyBorder="1" applyAlignment="1">
      <alignment horizontal="right" vertical="center" indent="1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7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70" fontId="26" fillId="9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44560"/>
        <c:axId val="301348088"/>
      </c:lineChart>
      <c:catAx>
        <c:axId val="30134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01348088"/>
        <c:crosses val="autoZero"/>
        <c:auto val="1"/>
        <c:lblAlgn val="ctr"/>
        <c:lblOffset val="100"/>
        <c:noMultiLvlLbl val="0"/>
      </c:catAx>
      <c:valAx>
        <c:axId val="301348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013445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452" l="0.70866141732288623" r="0.70866141732288623" t="0.74803149606305452" header="0.31496062992129203" footer="0.3149606299212920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342992"/>
        <c:axId val="301341816"/>
      </c:barChart>
      <c:catAx>
        <c:axId val="301342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52"/>
              <c:y val="0.76171863517060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13418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013418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23E-3"/>
              <c:y val="0.382812298462692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134299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1055.06</c:v>
                </c:pt>
                <c:pt idx="164">
                  <c:v>1045.25</c:v>
                </c:pt>
                <c:pt idx="165">
                  <c:v>1034.6400000000001</c:v>
                </c:pt>
                <c:pt idx="166">
                  <c:v>1026.55</c:v>
                </c:pt>
                <c:pt idx="167">
                  <c:v>1019.05</c:v>
                </c:pt>
                <c:pt idx="168">
                  <c:v>1012.86</c:v>
                </c:pt>
                <c:pt idx="169">
                  <c:v>1008.68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1350440"/>
        <c:axId val="301341032"/>
      </c:lineChart>
      <c:dateAx>
        <c:axId val="30135044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134103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01341032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59E-2"/>
              <c:y val="0.47634067170175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1350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344952"/>
        <c:axId val="301339072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44952"/>
        <c:axId val="301339072"/>
      </c:lineChart>
      <c:catAx>
        <c:axId val="301344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1339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133907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04E-2"/>
              <c:y val="0.36760261004526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0134495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2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_Juni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1055.06</v>
          </cell>
        </row>
        <row r="229">
          <cell r="AQ229">
            <v>157</v>
          </cell>
          <cell r="AR229">
            <v>1045.25</v>
          </cell>
        </row>
        <row r="230">
          <cell r="AQ230">
            <v>158</v>
          </cell>
          <cell r="AR230">
            <v>1034.6400000000001</v>
          </cell>
        </row>
        <row r="231">
          <cell r="AQ231">
            <v>159</v>
          </cell>
          <cell r="AR231">
            <v>1026.55</v>
          </cell>
        </row>
        <row r="232">
          <cell r="AQ232">
            <v>160</v>
          </cell>
          <cell r="AR232">
            <v>1019.05</v>
          </cell>
        </row>
        <row r="233">
          <cell r="AQ233">
            <v>161</v>
          </cell>
          <cell r="AR233">
            <v>1012.86</v>
          </cell>
        </row>
        <row r="234">
          <cell r="AQ234">
            <v>162</v>
          </cell>
          <cell r="AR234">
            <v>1008.68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80" zoomScaleNormal="80" workbookViewId="0">
      <pane xSplit="9825" ySplit="1965"/>
      <selection activeCell="B2" sqref="B2:L55"/>
      <selection pane="topRight" activeCell="K58" sqref="K58"/>
      <selection pane="bottomLeft" activeCell="C32" sqref="C32"/>
      <selection pane="bottomRight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4.5703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10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1335.42</v>
      </c>
      <c r="AH7" s="52">
        <v>1088.18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1334.82</v>
      </c>
      <c r="AH8" s="52">
        <v>1078.57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1341.23</v>
      </c>
      <c r="AH9" s="52">
        <v>1067.52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1336.48</v>
      </c>
      <c r="AH10" s="52">
        <v>1055.06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55.29</v>
      </c>
      <c r="H11" s="83">
        <v>28.402999999999999</v>
      </c>
      <c r="I11" s="83">
        <v>53.65</v>
      </c>
      <c r="J11" s="84">
        <v>19.841999999999999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1331.53</v>
      </c>
      <c r="AH11" s="52">
        <v>1045.25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339.29</v>
      </c>
      <c r="H12" s="92">
        <v>7.593</v>
      </c>
      <c r="I12" s="91">
        <v>333.25</v>
      </c>
      <c r="J12" s="93">
        <v>2.6749999999999998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1327.18</v>
      </c>
      <c r="AH12" s="52">
        <v>1034.6400000000001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75.599999999999994</v>
      </c>
      <c r="H13" s="92">
        <v>37.518999999999998</v>
      </c>
      <c r="I13" s="91">
        <v>75.36</v>
      </c>
      <c r="J13" s="93">
        <v>36.195999999999998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1315.75</v>
      </c>
      <c r="AH13" s="52">
        <v>1026.55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3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462.49</v>
      </c>
      <c r="H14" s="95">
        <v>37.601999999999997</v>
      </c>
      <c r="I14" s="82">
        <v>462.12</v>
      </c>
      <c r="J14" s="96">
        <v>30.951000000000001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1313</v>
      </c>
      <c r="AH14" s="52">
        <v>1019.05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205.81</v>
      </c>
      <c r="H15" s="98">
        <v>8.2080000000000002</v>
      </c>
      <c r="I15" s="99">
        <v>204.75</v>
      </c>
      <c r="J15" s="100">
        <v>6.9870000000000001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1332.42</v>
      </c>
      <c r="AG15" s="52">
        <v>1311.05</v>
      </c>
      <c r="AH15" s="52">
        <v>1012.86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318.45</v>
      </c>
      <c r="H16" s="102">
        <v>4.431</v>
      </c>
      <c r="I16" s="99">
        <v>315.10000000000002</v>
      </c>
      <c r="J16" s="100">
        <v>3.004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1338.25</v>
      </c>
      <c r="AG16" s="52">
        <v>1301.83</v>
      </c>
      <c r="AH16" s="52">
        <v>1008.68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86.74</v>
      </c>
      <c r="H17" s="102">
        <v>553.18399999999997</v>
      </c>
      <c r="I17" s="99">
        <v>82.49</v>
      </c>
      <c r="J17" s="100">
        <v>368.32851053390078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1332.53</v>
      </c>
      <c r="AG17" s="52">
        <v>1298.1199999999999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97">
        <v>119.21</v>
      </c>
      <c r="H18" s="102">
        <v>1.532</v>
      </c>
      <c r="I18" s="104">
        <v>112.6</v>
      </c>
      <c r="J18" s="105">
        <v>0</v>
      </c>
      <c r="K18" s="85" t="s">
        <v>51</v>
      </c>
      <c r="L18" s="106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1337.67</v>
      </c>
      <c r="AG18" s="52">
        <v>1295.69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118.09</v>
      </c>
      <c r="H19" s="107">
        <v>1.1579999999999999</v>
      </c>
      <c r="I19" s="99">
        <v>117.27</v>
      </c>
      <c r="J19" s="100">
        <v>0.85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1343.81</v>
      </c>
      <c r="AG19" s="52">
        <v>1286.93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42.69</v>
      </c>
      <c r="H20" s="102">
        <v>1.2669999999999999</v>
      </c>
      <c r="I20" s="99">
        <v>42.36</v>
      </c>
      <c r="J20" s="100">
        <v>0.84899999999999998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1336.66</v>
      </c>
      <c r="AG20" s="52">
        <v>1275.3900000000001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49.1</v>
      </c>
      <c r="H21" s="102">
        <v>1.5760000000000001</v>
      </c>
      <c r="I21" s="108">
        <v>50.58</v>
      </c>
      <c r="J21" s="100">
        <v>1.8089999999999999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1336.9</v>
      </c>
      <c r="AG21" s="52">
        <v>1266.5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09">
        <v>1.093</v>
      </c>
      <c r="G22" s="97">
        <v>78.459999999999994</v>
      </c>
      <c r="H22" s="102">
        <v>0.68</v>
      </c>
      <c r="I22" s="99">
        <v>75.900000000000006</v>
      </c>
      <c r="J22" s="100">
        <v>0.36199999999999999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1350.3</v>
      </c>
      <c r="AG22" s="52">
        <v>1247.54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81.349999999999994</v>
      </c>
      <c r="H23" s="102">
        <v>0.24399999999999999</v>
      </c>
      <c r="I23" s="99">
        <v>81.37</v>
      </c>
      <c r="J23" s="100">
        <v>0.22600000000000001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1356.24</v>
      </c>
      <c r="AG23" s="52">
        <v>1238.28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69.39</v>
      </c>
      <c r="H24" s="102">
        <v>0.16700000000000001</v>
      </c>
      <c r="I24" s="99">
        <v>68.45</v>
      </c>
      <c r="J24" s="100">
        <v>4.1000000000000002E-2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1360.67</v>
      </c>
      <c r="AG24" s="52">
        <v>1229.6300000000001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45.79</v>
      </c>
      <c r="H25" s="102">
        <v>8.3000000000000004E-2</v>
      </c>
      <c r="I25" s="99">
        <v>46.03</v>
      </c>
      <c r="J25" s="100">
        <v>0.254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1360.15</v>
      </c>
      <c r="AG25" s="52">
        <v>1222.8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134.84</v>
      </c>
      <c r="H26" s="95">
        <v>305.69499999999999</v>
      </c>
      <c r="I26" s="91">
        <v>133.96</v>
      </c>
      <c r="J26" s="110">
        <v>263.21499999999997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1359.74</v>
      </c>
      <c r="AG26" s="52">
        <v>1213.81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109.1</v>
      </c>
      <c r="H27" s="95">
        <v>0.249</v>
      </c>
      <c r="I27" s="111">
        <v>109.93</v>
      </c>
      <c r="J27" s="110">
        <v>0.29299999999999998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1357.63</v>
      </c>
      <c r="AG27" s="52">
        <v>1203.8399999999999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202.3</v>
      </c>
      <c r="H28" s="95">
        <v>0.188</v>
      </c>
      <c r="I28" s="91">
        <v>200.3</v>
      </c>
      <c r="J28" s="110">
        <v>5.3999999999999999E-2</v>
      </c>
      <c r="K28" s="85" t="s">
        <v>65</v>
      </c>
      <c r="L28" s="86">
        <f t="shared" ref="L28:L47" si="2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1355.04</v>
      </c>
      <c r="AG28" s="52">
        <v>1193.0999999999999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218.54</v>
      </c>
      <c r="H29" s="95">
        <v>0.19700000000000001</v>
      </c>
      <c r="I29" s="111">
        <v>220.43</v>
      </c>
      <c r="J29" s="112">
        <v>0.312</v>
      </c>
      <c r="K29" s="85" t="s">
        <v>65</v>
      </c>
      <c r="L29" s="86">
        <f t="shared" si="2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1352.83</v>
      </c>
      <c r="AG29" s="52">
        <v>1181.23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3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192.85</v>
      </c>
      <c r="H30" s="91">
        <v>0.14599999999999999</v>
      </c>
      <c r="I30" s="111">
        <v>193.67</v>
      </c>
      <c r="J30" s="110">
        <v>0.20899999999999999</v>
      </c>
      <c r="K30" s="85" t="s">
        <v>65</v>
      </c>
      <c r="L30" s="86">
        <f t="shared" si="2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1347.11</v>
      </c>
      <c r="AG30" s="52">
        <v>1169.33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3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168.7</v>
      </c>
      <c r="H31" s="95">
        <v>6.4000000000000001E-2</v>
      </c>
      <c r="I31" s="111">
        <v>169.03</v>
      </c>
      <c r="J31" s="110">
        <v>7.5999999999999998E-2</v>
      </c>
      <c r="K31" s="85" t="s">
        <v>65</v>
      </c>
      <c r="L31" s="114">
        <f t="shared" si="2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1340.98</v>
      </c>
      <c r="AG31" s="52">
        <v>1153.42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3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5">
        <v>223</v>
      </c>
      <c r="H32" s="115">
        <v>0.28899999999999998</v>
      </c>
      <c r="I32" s="116">
        <v>223.23</v>
      </c>
      <c r="J32" s="117">
        <v>0.30599999999999999</v>
      </c>
      <c r="K32" s="85" t="s">
        <v>65</v>
      </c>
      <c r="L32" s="114">
        <f t="shared" si="2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1294.48</v>
      </c>
      <c r="AG32" s="52">
        <v>1144.56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3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238.37</v>
      </c>
      <c r="H33" s="95">
        <v>9.9000000000000005E-2</v>
      </c>
      <c r="I33" s="111">
        <v>238.17</v>
      </c>
      <c r="J33" s="112">
        <v>8.5999999999999993E-2</v>
      </c>
      <c r="K33" s="85" t="s">
        <v>65</v>
      </c>
      <c r="L33" s="114">
        <f t="shared" si="2"/>
        <v>0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1327.01</v>
      </c>
      <c r="AG33" s="52">
        <v>1136.71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3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146.68</v>
      </c>
      <c r="H34" s="95">
        <v>1.4470000000000001</v>
      </c>
      <c r="I34" s="91">
        <v>148.19999999999999</v>
      </c>
      <c r="J34" s="112">
        <v>2.169</v>
      </c>
      <c r="K34" s="85" t="s">
        <v>65</v>
      </c>
      <c r="L34" s="114">
        <f t="shared" si="2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1320.24</v>
      </c>
      <c r="AG34" s="52">
        <v>1124.5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3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18">
        <v>228.03</v>
      </c>
      <c r="H35" s="118">
        <v>1.099</v>
      </c>
      <c r="I35" s="91">
        <v>229.77</v>
      </c>
      <c r="J35" s="110">
        <v>1.843</v>
      </c>
      <c r="K35" s="85" t="s">
        <v>65</v>
      </c>
      <c r="L35" s="114">
        <f t="shared" si="2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52">
        <v>0</v>
      </c>
      <c r="AE35" s="52">
        <v>1276.67</v>
      </c>
      <c r="AF35" s="52">
        <v>1321.99</v>
      </c>
      <c r="AG35" s="52">
        <v>1115.5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3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18">
        <v>321.43</v>
      </c>
      <c r="H36" s="118">
        <v>0.36299999999999999</v>
      </c>
      <c r="I36" s="111">
        <v>316.05</v>
      </c>
      <c r="J36" s="112">
        <v>0.105</v>
      </c>
      <c r="K36" s="85" t="s">
        <v>65</v>
      </c>
      <c r="L36" s="86">
        <f t="shared" si="2"/>
        <v>0</v>
      </c>
      <c r="M36" s="60"/>
      <c r="N36" s="61">
        <v>30</v>
      </c>
      <c r="O36" s="62">
        <v>691.96</v>
      </c>
      <c r="P36" s="119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52">
        <v>0</v>
      </c>
      <c r="AE36" s="52">
        <v>1276.48</v>
      </c>
      <c r="AF36" s="52">
        <v>1331.99</v>
      </c>
      <c r="AG36" s="52">
        <v>1105.99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3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125.85</v>
      </c>
      <c r="H37" s="95">
        <v>0.161</v>
      </c>
      <c r="I37" s="111">
        <v>127.15</v>
      </c>
      <c r="J37" s="110">
        <v>0.28100000000000003</v>
      </c>
      <c r="K37" s="85" t="s">
        <v>65</v>
      </c>
      <c r="L37" s="86">
        <f t="shared" si="2"/>
        <v>0</v>
      </c>
      <c r="M37" s="60"/>
      <c r="N37" s="61">
        <v>31</v>
      </c>
      <c r="O37" s="62">
        <v>692.87</v>
      </c>
      <c r="P37" s="119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20">
        <v>0</v>
      </c>
      <c r="AE37" s="52">
        <v>1278.73</v>
      </c>
      <c r="AF37" s="120"/>
      <c r="AG37" s="52">
        <v>1099.19</v>
      </c>
      <c r="AH37" s="121"/>
      <c r="AI37" s="52">
        <v>0</v>
      </c>
      <c r="AJ37" s="52">
        <v>0</v>
      </c>
      <c r="AK37" s="121">
        <v>0</v>
      </c>
      <c r="AL37" s="52">
        <v>0</v>
      </c>
      <c r="AM37" s="52"/>
      <c r="AN37" s="53">
        <v>0</v>
      </c>
      <c r="AO37"/>
      <c r="AP37" s="103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278.32</v>
      </c>
      <c r="H38" s="95">
        <v>9.5000000000000001E-2</v>
      </c>
      <c r="I38" s="91">
        <v>227.39</v>
      </c>
      <c r="J38" s="110">
        <v>5.6000000000000001E-2</v>
      </c>
      <c r="K38" s="85" t="s">
        <v>65</v>
      </c>
      <c r="L38" s="86">
        <f t="shared" si="2"/>
        <v>0</v>
      </c>
      <c r="M38" s="60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5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/>
      <c r="AP38" s="103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96.72</v>
      </c>
      <c r="H39" s="95">
        <v>0.50600000000000001</v>
      </c>
      <c r="I39" s="111">
        <v>97.66</v>
      </c>
      <c r="J39" s="112">
        <v>0.71599999999999997</v>
      </c>
      <c r="K39" s="85" t="s">
        <v>65</v>
      </c>
      <c r="L39" s="86">
        <f t="shared" si="2"/>
        <v>0</v>
      </c>
      <c r="M39" s="60"/>
      <c r="N39" s="131" t="s">
        <v>81</v>
      </c>
      <c r="O39" s="48">
        <f>MAX(O7:O38)</f>
        <v>692.87</v>
      </c>
      <c r="P39" s="48">
        <f t="shared" ref="P39:X39" si="3">MAX(P7:P37)</f>
        <v>1032.74</v>
      </c>
      <c r="Q39" s="48">
        <f t="shared" si="3"/>
        <v>1208.5</v>
      </c>
      <c r="R39" s="48">
        <f t="shared" si="3"/>
        <v>1298.76</v>
      </c>
      <c r="S39" s="48">
        <f t="shared" si="3"/>
        <v>1293.04</v>
      </c>
      <c r="T39" s="48">
        <f t="shared" si="3"/>
        <v>1347.06</v>
      </c>
      <c r="U39" s="48">
        <f t="shared" si="3"/>
        <v>0</v>
      </c>
      <c r="V39" s="48">
        <f t="shared" si="3"/>
        <v>0</v>
      </c>
      <c r="W39" s="48">
        <f t="shared" si="3"/>
        <v>0</v>
      </c>
      <c r="X39" s="48">
        <f t="shared" si="3"/>
        <v>0</v>
      </c>
      <c r="Y39" s="48">
        <f>MAX(Y7:Y37)</f>
        <v>0</v>
      </c>
      <c r="Z39" s="48">
        <f>MAX(Z7:Z37)</f>
        <v>0</v>
      </c>
      <c r="AB39" s="132" t="s">
        <v>81</v>
      </c>
      <c r="AC39" s="133">
        <f>IF(AC43&gt;$BV$62,"tad",IF(AC45&gt;$BV$62,"tad",MAX(AC7:AC37)))</f>
        <v>687.79</v>
      </c>
      <c r="AD39" s="134">
        <f>IF(AD43&gt;$BV$62,"tad",IF(AD45&gt;$BV$62,"tad",MAX(AD7:AD37)))</f>
        <v>992.39</v>
      </c>
      <c r="AE39" s="135">
        <f>IF(AE43&gt;$BV$62,"tad",IF(AE45&gt;$BV$62,"tad",MAX(AE7:AE37)))</f>
        <v>1278.73</v>
      </c>
      <c r="AF39" s="136">
        <f t="shared" ref="AF39:AN39" si="4">IF(AF43&gt;$BV$62,"tad",IF(AF45&gt;$BV$62,"tad",MAX(AF7:AF37)))</f>
        <v>1360.67</v>
      </c>
      <c r="AG39" s="134">
        <f t="shared" si="4"/>
        <v>1341.23</v>
      </c>
      <c r="AH39" s="134">
        <f t="shared" si="4"/>
        <v>1088.18</v>
      </c>
      <c r="AI39" s="134">
        <f t="shared" si="4"/>
        <v>0</v>
      </c>
      <c r="AJ39" s="134">
        <f t="shared" si="4"/>
        <v>0</v>
      </c>
      <c r="AK39" s="134">
        <f t="shared" si="4"/>
        <v>0</v>
      </c>
      <c r="AL39" s="134">
        <f t="shared" si="4"/>
        <v>0</v>
      </c>
      <c r="AM39" s="134">
        <f t="shared" si="4"/>
        <v>0</v>
      </c>
      <c r="AN39" s="137">
        <f t="shared" si="4"/>
        <v>0</v>
      </c>
      <c r="AO39"/>
      <c r="AP39" s="103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187.9</v>
      </c>
      <c r="H40" s="95">
        <v>2.1999999999999999E-2</v>
      </c>
      <c r="I40" s="111">
        <v>189.3</v>
      </c>
      <c r="J40" s="112">
        <v>7.0999999999999994E-2</v>
      </c>
      <c r="K40" s="85" t="s">
        <v>65</v>
      </c>
      <c r="L40" s="86">
        <f t="shared" si="2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5">SUM(Q7:Q37)/31</f>
        <v>1124.7044838709678</v>
      </c>
      <c r="R40" s="64">
        <f>SUM(R7:R37)/30</f>
        <v>1274.6516666666662</v>
      </c>
      <c r="S40" s="64">
        <f t="shared" si="5"/>
        <v>1268.91935483871</v>
      </c>
      <c r="T40" s="64">
        <f>SUM(T7:T37)/30</f>
        <v>874.73899999999992</v>
      </c>
      <c r="U40" s="64">
        <f t="shared" si="5"/>
        <v>0</v>
      </c>
      <c r="V40" s="64">
        <f t="shared" si="5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38" t="s">
        <v>83</v>
      </c>
      <c r="AC40" s="139">
        <f t="shared" ref="AC40:AM40" si="6">IF(AC43&gt;$BV$62,"tad",IF(AC45&gt;$BV$62,"tad",AVERAGE(AC7:AC37)))</f>
        <v>537.49870967741936</v>
      </c>
      <c r="AD40" s="140">
        <f t="shared" si="6"/>
        <v>767.73774193548388</v>
      </c>
      <c r="AE40" s="140">
        <f>IF(AE43&gt;$BV$62,"tad",IF(AE45&gt;$BV$62,"tad",AVERAGE(AE7:AE37)))</f>
        <v>1154.3741935483872</v>
      </c>
      <c r="AF40" s="140">
        <f t="shared" si="6"/>
        <v>1328.1660000000004</v>
      </c>
      <c r="AG40" s="140">
        <f t="shared" si="6"/>
        <v>1240.3338709677416</v>
      </c>
      <c r="AH40" s="140">
        <f t="shared" si="6"/>
        <v>347.87866666666667</v>
      </c>
      <c r="AI40" s="140">
        <f t="shared" si="6"/>
        <v>0</v>
      </c>
      <c r="AJ40" s="140">
        <f t="shared" si="6"/>
        <v>0</v>
      </c>
      <c r="AK40" s="140">
        <f t="shared" si="6"/>
        <v>0</v>
      </c>
      <c r="AL40" s="140">
        <f t="shared" si="6"/>
        <v>0</v>
      </c>
      <c r="AM40" s="140">
        <f t="shared" si="6"/>
        <v>0</v>
      </c>
      <c r="AN40" s="141">
        <v>23</v>
      </c>
      <c r="AO40"/>
      <c r="AP40" s="103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168.85</v>
      </c>
      <c r="H41" s="142">
        <v>0.04</v>
      </c>
      <c r="I41" s="111">
        <v>167.49</v>
      </c>
      <c r="J41" s="112">
        <v>7.0000000000000001E-3</v>
      </c>
      <c r="K41" s="85" t="s">
        <v>65</v>
      </c>
      <c r="L41" s="86">
        <f t="shared" si="2"/>
        <v>0</v>
      </c>
      <c r="M41" s="60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8">IF(AC43&gt;$BV$62,"tad",IF(AC45&gt;$BV$62,"tad",MIN(AC7:AC37)))</f>
        <v>468.52</v>
      </c>
      <c r="AD41" s="146">
        <f t="shared" si="8"/>
        <v>0</v>
      </c>
      <c r="AE41" s="146">
        <f t="shared" si="8"/>
        <v>994.37</v>
      </c>
      <c r="AF41" s="146">
        <f t="shared" si="8"/>
        <v>1270.18</v>
      </c>
      <c r="AG41" s="146">
        <f t="shared" si="8"/>
        <v>1099.19</v>
      </c>
      <c r="AH41" s="146">
        <f t="shared" si="8"/>
        <v>0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7">
        <f t="shared" si="8"/>
        <v>0</v>
      </c>
      <c r="AN41" s="148">
        <f t="shared" si="8"/>
        <v>0</v>
      </c>
      <c r="AO41"/>
      <c r="AP41" s="103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149.6</v>
      </c>
      <c r="H42" s="95">
        <v>1.6220000000000001</v>
      </c>
      <c r="I42" s="91">
        <v>151.56</v>
      </c>
      <c r="J42" s="149">
        <v>6.1989999999999998</v>
      </c>
      <c r="K42" s="85" t="s">
        <v>65</v>
      </c>
      <c r="L42" s="86">
        <f t="shared" si="2"/>
        <v>0</v>
      </c>
      <c r="M42" s="60"/>
      <c r="N42" s="131" t="s">
        <v>88</v>
      </c>
      <c r="O42" s="48">
        <f>(SUM(O7:O21)/15)</f>
        <v>568.70066666666651</v>
      </c>
      <c r="P42" s="48">
        <f t="shared" ref="P42:X42" si="9">(SUM(P7:P21)/15)</f>
        <v>803.51066666666679</v>
      </c>
      <c r="Q42" s="48">
        <f t="shared" si="9"/>
        <v>1085.1319333333333</v>
      </c>
      <c r="R42" s="48">
        <f t="shared" si="9"/>
        <v>1254.7733333333331</v>
      </c>
      <c r="S42" s="48">
        <f t="shared" si="9"/>
        <v>1271.7906666666668</v>
      </c>
      <c r="T42" s="48">
        <f t="shared" si="9"/>
        <v>1304.9606666666666</v>
      </c>
      <c r="U42" s="48">
        <f t="shared" si="9"/>
        <v>0</v>
      </c>
      <c r="V42" s="48">
        <f t="shared" si="9"/>
        <v>0</v>
      </c>
      <c r="W42" s="48">
        <f t="shared" si="9"/>
        <v>0</v>
      </c>
      <c r="X42" s="48">
        <f t="shared" si="9"/>
        <v>0</v>
      </c>
      <c r="Y42" s="48">
        <f>(SUM(Y7:Y21)/15)</f>
        <v>0</v>
      </c>
      <c r="Z42" s="48">
        <f>(SUM(Z7:Z21)/15)</f>
        <v>0</v>
      </c>
      <c r="AB42" s="132" t="s">
        <v>88</v>
      </c>
      <c r="AC42" s="133">
        <f t="shared" ref="AC42:AN42" si="10">IF(AC43&gt;$BV$62,"tad",AVERAGE(AC7:AC21))</f>
        <v>483.34066666666672</v>
      </c>
      <c r="AD42" s="134">
        <f t="shared" si="10"/>
        <v>778.8606666666667</v>
      </c>
      <c r="AE42" s="134">
        <f t="shared" si="10"/>
        <v>1086.6173333333331</v>
      </c>
      <c r="AF42" s="134">
        <f t="shared" si="10"/>
        <v>1313.9053333333334</v>
      </c>
      <c r="AG42" s="134">
        <f t="shared" si="10"/>
        <v>1311.3946666666666</v>
      </c>
      <c r="AH42" s="134">
        <f t="shared" si="10"/>
        <v>695.75733333333335</v>
      </c>
      <c r="AI42" s="134">
        <f t="shared" si="10"/>
        <v>0</v>
      </c>
      <c r="AJ42" s="134">
        <f t="shared" si="10"/>
        <v>0</v>
      </c>
      <c r="AK42" s="134">
        <f t="shared" si="10"/>
        <v>0</v>
      </c>
      <c r="AL42" s="134">
        <f t="shared" si="10"/>
        <v>0</v>
      </c>
      <c r="AM42" s="134">
        <f t="shared" si="10"/>
        <v>0</v>
      </c>
      <c r="AN42" s="137">
        <f t="shared" si="10"/>
        <v>0</v>
      </c>
      <c r="AO42"/>
      <c r="AP42" s="103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238.05</v>
      </c>
      <c r="H43" s="142">
        <v>1.8879999999999999</v>
      </c>
      <c r="I43" s="91">
        <v>237.23</v>
      </c>
      <c r="J43" s="149">
        <v>1.502</v>
      </c>
      <c r="K43" s="85" t="s">
        <v>65</v>
      </c>
      <c r="L43" s="86">
        <f t="shared" si="2"/>
        <v>0</v>
      </c>
      <c r="M43" s="60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127" t="s">
        <v>90</v>
      </c>
      <c r="AC43" s="145">
        <f t="shared" ref="AC43:AN43" si="11">IF(AR52&gt;0,AR52,0)</f>
        <v>0</v>
      </c>
      <c r="AD43" s="146">
        <f>IF(AS52&gt;0,AS52,0)</f>
        <v>0</v>
      </c>
      <c r="AE43" s="146">
        <f t="shared" si="11"/>
        <v>0</v>
      </c>
      <c r="AF43" s="146">
        <f t="shared" si="11"/>
        <v>0</v>
      </c>
      <c r="AG43" s="146">
        <f t="shared" si="11"/>
        <v>0</v>
      </c>
      <c r="AH43" s="146">
        <f t="shared" si="11"/>
        <v>0</v>
      </c>
      <c r="AI43" s="146">
        <f t="shared" si="11"/>
        <v>0</v>
      </c>
      <c r="AJ43" s="146">
        <f t="shared" si="11"/>
        <v>0</v>
      </c>
      <c r="AK43" s="146">
        <f t="shared" si="11"/>
        <v>0</v>
      </c>
      <c r="AL43" s="146">
        <f t="shared" si="11"/>
        <v>0</v>
      </c>
      <c r="AM43" s="146">
        <f t="shared" si="11"/>
        <v>0</v>
      </c>
      <c r="AN43" s="148">
        <f t="shared" si="11"/>
        <v>0</v>
      </c>
      <c r="AO43"/>
      <c r="AP43" s="103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119.75</v>
      </c>
      <c r="H44" s="95">
        <v>2.3010000000000002</v>
      </c>
      <c r="I44" s="91">
        <v>120.38</v>
      </c>
      <c r="J44" s="110">
        <v>3.45</v>
      </c>
      <c r="K44" s="85" t="s">
        <v>65</v>
      </c>
      <c r="L44" s="86">
        <f t="shared" si="2"/>
        <v>0</v>
      </c>
      <c r="M44" s="60"/>
      <c r="N44" s="45" t="s">
        <v>93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2" t="s">
        <v>93</v>
      </c>
      <c r="AC44" s="133">
        <f>IF(AC45&gt;$BV$62,"tad",AVERAGE(AC22:AC37))</f>
        <v>588.27187500000014</v>
      </c>
      <c r="AD44" s="134">
        <f t="shared" ref="AD44:AN44" si="13">IF(AD45&gt;$BV$62,"tad",AVERAGE(AD22:AD37))</f>
        <v>757.31</v>
      </c>
      <c r="AE44" s="134">
        <f t="shared" si="13"/>
        <v>1217.8962499999998</v>
      </c>
      <c r="AF44" s="134">
        <f t="shared" si="13"/>
        <v>1342.426666666667</v>
      </c>
      <c r="AG44" s="134">
        <f t="shared" si="13"/>
        <v>1173.714375</v>
      </c>
      <c r="AH44" s="134">
        <f t="shared" si="13"/>
        <v>0</v>
      </c>
      <c r="AI44" s="134">
        <f t="shared" si="13"/>
        <v>0</v>
      </c>
      <c r="AJ44" s="134">
        <f t="shared" si="13"/>
        <v>0</v>
      </c>
      <c r="AK44" s="134">
        <f t="shared" si="13"/>
        <v>0</v>
      </c>
      <c r="AL44" s="134">
        <f t="shared" si="13"/>
        <v>0</v>
      </c>
      <c r="AM44" s="134">
        <f t="shared" si="13"/>
        <v>0</v>
      </c>
      <c r="AN44" s="137">
        <f t="shared" si="13"/>
        <v>0</v>
      </c>
      <c r="AO44"/>
      <c r="AP44" s="103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109.55</v>
      </c>
      <c r="H45" s="95">
        <v>1.35</v>
      </c>
      <c r="I45" s="91">
        <v>109.56</v>
      </c>
      <c r="J45" s="110">
        <v>1.357</v>
      </c>
      <c r="K45" s="85" t="s">
        <v>65</v>
      </c>
      <c r="L45" s="86">
        <f t="shared" si="2"/>
        <v>0</v>
      </c>
      <c r="M45" s="60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127" t="s">
        <v>90</v>
      </c>
      <c r="AC45" s="145">
        <f t="shared" ref="AC45:AN45" si="14">IF(AR58&gt;0,AR58,0)</f>
        <v>0</v>
      </c>
      <c r="AD45" s="146">
        <f t="shared" si="14"/>
        <v>0</v>
      </c>
      <c r="AE45" s="146">
        <f t="shared" si="14"/>
        <v>0</v>
      </c>
      <c r="AF45" s="146">
        <f t="shared" si="14"/>
        <v>0</v>
      </c>
      <c r="AG45" s="146">
        <f t="shared" si="14"/>
        <v>0</v>
      </c>
      <c r="AH45" s="146">
        <f t="shared" si="14"/>
        <v>0</v>
      </c>
      <c r="AI45" s="146">
        <f t="shared" si="14"/>
        <v>0</v>
      </c>
      <c r="AJ45" s="146">
        <f t="shared" si="14"/>
        <v>0</v>
      </c>
      <c r="AK45" s="146">
        <f t="shared" si="14"/>
        <v>0</v>
      </c>
      <c r="AL45" s="146">
        <f t="shared" si="14"/>
        <v>0</v>
      </c>
      <c r="AM45" s="146">
        <f t="shared" si="14"/>
        <v>0</v>
      </c>
      <c r="AN45" s="148">
        <f t="shared" si="14"/>
        <v>0</v>
      </c>
      <c r="AO45"/>
      <c r="AP45" s="103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57.2</v>
      </c>
      <c r="H46" s="82">
        <v>12.297000000000001</v>
      </c>
      <c r="I46" s="91">
        <v>55</v>
      </c>
      <c r="J46" s="149">
        <v>9.5980000000000008</v>
      </c>
      <c r="K46" s="85" t="s">
        <v>96</v>
      </c>
      <c r="L46" s="86">
        <f t="shared" si="2"/>
        <v>0</v>
      </c>
      <c r="M46" s="60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/>
      <c r="AP46" s="103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171.5</v>
      </c>
      <c r="H47" s="92">
        <v>252.85599999999999</v>
      </c>
      <c r="I47" s="91">
        <v>167.38</v>
      </c>
      <c r="J47" s="149">
        <v>220.51300000000001</v>
      </c>
      <c r="K47" s="85" t="s">
        <v>99</v>
      </c>
      <c r="L47" s="86">
        <f t="shared" si="2"/>
        <v>0</v>
      </c>
      <c r="M47" s="60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228</v>
      </c>
      <c r="H48" s="92">
        <v>5.38</v>
      </c>
      <c r="I48" s="91">
        <v>229.54</v>
      </c>
      <c r="J48" s="149">
        <v>11.04</v>
      </c>
      <c r="K48" s="85" t="s">
        <v>102</v>
      </c>
      <c r="L48" s="86">
        <f>IF(J48=0,"Waduk Kosong",)</f>
        <v>0</v>
      </c>
      <c r="M48" s="159"/>
      <c r="N48" s="160"/>
      <c r="AB48" s="161" t="s">
        <v>103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3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149.41</v>
      </c>
      <c r="H49" s="90">
        <v>11.03</v>
      </c>
      <c r="I49" s="89">
        <v>149.26599999999999</v>
      </c>
      <c r="J49" s="164">
        <v>10.88</v>
      </c>
      <c r="K49" s="85" t="s">
        <v>110</v>
      </c>
      <c r="L49" s="86">
        <f>IF(J49=0,"Waduk Kosong",)</f>
        <v>0</v>
      </c>
      <c r="M49" s="60"/>
      <c r="AB49" s="165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63"/>
      <c r="AP49" s="166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167">
        <v>38.880000000000003</v>
      </c>
      <c r="J50" s="168">
        <v>0.46600000000000003</v>
      </c>
      <c r="K50" s="85"/>
      <c r="L50" s="86">
        <f>IF(J50=0,"Waduk Kosong",)</f>
        <v>0</v>
      </c>
      <c r="M50" s="60"/>
      <c r="AB50" s="165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63"/>
      <c r="AP50" s="103"/>
      <c r="AQ50" s="169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0">
        <v>41</v>
      </c>
      <c r="C51" s="171" t="s">
        <v>113</v>
      </c>
      <c r="D51" s="171" t="s">
        <v>55</v>
      </c>
      <c r="E51" s="172">
        <v>70</v>
      </c>
      <c r="F51" s="173">
        <v>0.81699999999999995</v>
      </c>
      <c r="G51" s="172">
        <v>69.900000000000006</v>
      </c>
      <c r="H51" s="173">
        <v>0.8</v>
      </c>
      <c r="I51" s="174">
        <v>69.45</v>
      </c>
      <c r="J51" s="175">
        <v>1.5009999999999499</v>
      </c>
      <c r="K51" s="85"/>
      <c r="L51" s="86">
        <f>IF(J51=0,"Waduk Kosong",)</f>
        <v>0</v>
      </c>
      <c r="M51" s="60"/>
      <c r="AB51" s="165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63"/>
      <c r="AP51" s="103"/>
      <c r="AQ51" s="151" t="s">
        <v>114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6"/>
      <c r="F52" s="177">
        <f>SUM(F11:F51)</f>
        <v>1806.642478</v>
      </c>
      <c r="G52" s="176"/>
      <c r="H52" s="177">
        <f>SUM(H11:H51)</f>
        <v>1284.171</v>
      </c>
      <c r="I52" s="176"/>
      <c r="J52" s="178">
        <f>SUM(J11:J51)</f>
        <v>1008.6795105339006</v>
      </c>
      <c r="K52" s="179"/>
      <c r="L52" s="180"/>
      <c r="M52" s="60"/>
      <c r="AB52" s="165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63"/>
      <c r="AP52" s="181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2" t="s">
        <v>117</v>
      </c>
      <c r="C53" s="183" t="s">
        <v>118</v>
      </c>
      <c r="D53" s="183"/>
      <c r="E53" s="184"/>
      <c r="F53" s="185"/>
      <c r="G53" s="186"/>
      <c r="H53" s="187">
        <v>1</v>
      </c>
      <c r="I53" s="184"/>
      <c r="J53" s="188">
        <f>IFERROR(+J52/H52,0)</f>
        <v>0.78547133561955573</v>
      </c>
      <c r="K53" s="189"/>
      <c r="L53" s="190"/>
      <c r="M53" s="60"/>
      <c r="AB53" s="165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63"/>
      <c r="AP53" s="18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1"/>
      <c r="C54" s="77" t="s">
        <v>119</v>
      </c>
      <c r="D54" s="77"/>
      <c r="E54" s="192">
        <f>'[1]RINCI 1'!E18</f>
        <v>1726.8225980000002</v>
      </c>
      <c r="F54" s="193">
        <v>1</v>
      </c>
      <c r="G54" s="193">
        <f>+H52/F52*100%</f>
        <v>0.71080527311724151</v>
      </c>
      <c r="H54" s="193"/>
      <c r="I54" s="194">
        <f>+J52/F52</f>
        <v>0.55831716724082281</v>
      </c>
      <c r="J54" s="194"/>
      <c r="K54" s="195"/>
      <c r="L54" s="195"/>
      <c r="M54" s="60"/>
      <c r="AB54" s="165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63"/>
      <c r="AP54" s="18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1"/>
      <c r="C55" s="77" t="s">
        <v>120</v>
      </c>
      <c r="D55" s="77"/>
      <c r="E55" s="196">
        <f>F52-E54</f>
        <v>79.819879999999785</v>
      </c>
      <c r="F55" s="193"/>
      <c r="G55" s="193"/>
      <c r="H55" s="193"/>
      <c r="I55" s="194"/>
      <c r="J55" s="194"/>
      <c r="K55" s="195"/>
      <c r="L55" s="195"/>
      <c r="M55" s="197"/>
      <c r="AB55" s="165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63"/>
      <c r="AP55" s="18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8"/>
      <c r="C56" s="198"/>
      <c r="D56" s="199"/>
      <c r="E56" s="198"/>
      <c r="F56" s="198"/>
      <c r="G56" s="200"/>
      <c r="H56" s="201"/>
      <c r="I56" s="198"/>
      <c r="J56" s="202"/>
      <c r="K56" s="202"/>
      <c r="L56" s="202"/>
      <c r="M56" s="203"/>
      <c r="AB56" s="165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63"/>
      <c r="AP56" s="181"/>
      <c r="AQ56" s="169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4"/>
      <c r="D57" s="204"/>
      <c r="E57" s="204"/>
      <c r="F57" s="205">
        <v>9</v>
      </c>
      <c r="G57" s="30" t="s">
        <v>19</v>
      </c>
      <c r="H57" s="205">
        <v>2019</v>
      </c>
      <c r="I57" s="204"/>
      <c r="J57" s="204"/>
      <c r="K57" s="206"/>
      <c r="L57" s="207"/>
      <c r="M57" s="203"/>
      <c r="AB57" s="165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63"/>
      <c r="AP57" s="181">
        <f>COUNT(AC44:AN44)</f>
        <v>12</v>
      </c>
      <c r="AQ57" s="151" t="s">
        <v>114</v>
      </c>
      <c r="AR57" s="151">
        <f t="shared" ref="AR57:BC57" si="17">COUNT(AC22:AC37)</f>
        <v>16</v>
      </c>
      <c r="AS57" s="151">
        <f t="shared" si="17"/>
        <v>16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16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08" t="s">
        <v>20</v>
      </c>
      <c r="C58" s="209" t="s">
        <v>21</v>
      </c>
      <c r="D58" s="209" t="s">
        <v>22</v>
      </c>
      <c r="E58" s="210" t="s">
        <v>23</v>
      </c>
      <c r="F58" s="211"/>
      <c r="G58" s="210" t="s">
        <v>24</v>
      </c>
      <c r="H58" s="211"/>
      <c r="I58" s="210" t="s">
        <v>25</v>
      </c>
      <c r="J58" s="211"/>
      <c r="K58" s="212" t="s">
        <v>122</v>
      </c>
      <c r="L58" s="2"/>
      <c r="M58" s="203"/>
      <c r="AB58" s="165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63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3"/>
      <c r="C59" s="214"/>
      <c r="D59" s="214"/>
      <c r="E59" s="215" t="s">
        <v>28</v>
      </c>
      <c r="F59" s="215" t="s">
        <v>29</v>
      </c>
      <c r="G59" s="216" t="s">
        <v>28</v>
      </c>
      <c r="H59" s="215" t="s">
        <v>29</v>
      </c>
      <c r="I59" s="216" t="s">
        <v>28</v>
      </c>
      <c r="J59" s="215" t="s">
        <v>29</v>
      </c>
      <c r="K59" s="217"/>
      <c r="L59" s="2"/>
      <c r="M59" s="203"/>
      <c r="AB59" s="165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63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8"/>
      <c r="C60" s="219"/>
      <c r="D60" s="219"/>
      <c r="E60" s="220" t="s">
        <v>30</v>
      </c>
      <c r="F60" s="220" t="s">
        <v>123</v>
      </c>
      <c r="G60" s="221" t="s">
        <v>30</v>
      </c>
      <c r="H60" s="220" t="s">
        <v>123</v>
      </c>
      <c r="I60" s="221" t="s">
        <v>30</v>
      </c>
      <c r="J60" s="220" t="s">
        <v>123</v>
      </c>
      <c r="K60" s="222"/>
      <c r="L60" s="2"/>
      <c r="M60" s="203"/>
      <c r="AB60" s="165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63"/>
      <c r="AP60" s="103"/>
      <c r="AQ60"/>
      <c r="AR60" s="223" t="s">
        <v>124</v>
      </c>
      <c r="AS60" s="224"/>
      <c r="AT60" s="225">
        <f>SUM(AC45:AN45)+SUM(AC43:AN43)</f>
        <v>0</v>
      </c>
      <c r="AU60" s="226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7">
        <v>2</v>
      </c>
      <c r="D61" s="227">
        <v>3</v>
      </c>
      <c r="E61" s="227">
        <v>4</v>
      </c>
      <c r="F61" s="227">
        <v>5</v>
      </c>
      <c r="G61" s="227">
        <v>6</v>
      </c>
      <c r="H61" s="227">
        <v>7</v>
      </c>
      <c r="I61" s="227">
        <v>8</v>
      </c>
      <c r="J61" s="227">
        <v>9</v>
      </c>
      <c r="K61" s="228">
        <v>10</v>
      </c>
      <c r="L61" s="2"/>
      <c r="M61" s="60"/>
      <c r="AB61" s="165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63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9" t="s">
        <v>32</v>
      </c>
      <c r="D62" s="229" t="s">
        <v>33</v>
      </c>
      <c r="E62" s="230">
        <v>55.77</v>
      </c>
      <c r="F62" s="231">
        <v>31.144597999999998</v>
      </c>
      <c r="G62" s="232">
        <v>53.24</v>
      </c>
      <c r="H62" s="232">
        <v>18.036000000000001</v>
      </c>
      <c r="I62" s="232">
        <v>53.65</v>
      </c>
      <c r="J62" s="233">
        <v>19.841999999999999</v>
      </c>
      <c r="K62" s="234" t="str">
        <f>IF(I62&gt;E62,"Limpas","")</f>
        <v/>
      </c>
      <c r="L62" s="235">
        <v>26.335000000000001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3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6" t="s">
        <v>35</v>
      </c>
      <c r="D63" s="236" t="s">
        <v>33</v>
      </c>
      <c r="E63" s="237">
        <v>339.5</v>
      </c>
      <c r="F63" s="238">
        <v>7.77</v>
      </c>
      <c r="G63" s="239">
        <v>338.77</v>
      </c>
      <c r="H63" s="240">
        <v>7.157</v>
      </c>
      <c r="I63" s="239">
        <v>333.25</v>
      </c>
      <c r="J63" s="241">
        <v>2.6749999999999998</v>
      </c>
      <c r="K63" s="234"/>
      <c r="L63" s="242">
        <v>2.66</v>
      </c>
      <c r="M63" s="243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19">+B63+1</f>
        <v>3</v>
      </c>
      <c r="C64" s="236" t="s">
        <v>37</v>
      </c>
      <c r="D64" s="236" t="s">
        <v>38</v>
      </c>
      <c r="E64" s="230">
        <v>77.5</v>
      </c>
      <c r="F64" s="231">
        <v>49.02</v>
      </c>
      <c r="G64" s="239">
        <v>73.650000000000006</v>
      </c>
      <c r="H64" s="240">
        <v>27.367000000000001</v>
      </c>
      <c r="I64" s="239">
        <v>75.36</v>
      </c>
      <c r="J64" s="241">
        <v>36.195999999999998</v>
      </c>
      <c r="K64" s="234" t="str">
        <f>IF(I64&gt;E64,"Limpas","")</f>
        <v/>
      </c>
      <c r="L64" s="242">
        <v>42.128999999999998</v>
      </c>
      <c r="M64" s="244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19"/>
        <v>4</v>
      </c>
      <c r="C65" s="236" t="s">
        <v>39</v>
      </c>
      <c r="D65" s="236" t="s">
        <v>40</v>
      </c>
      <c r="E65" s="230">
        <v>463.3</v>
      </c>
      <c r="F65" s="231">
        <v>49.9</v>
      </c>
      <c r="G65" s="245">
        <v>462.22</v>
      </c>
      <c r="H65" s="245">
        <v>27.992000000000001</v>
      </c>
      <c r="I65" s="231">
        <v>462.12</v>
      </c>
      <c r="J65" s="246">
        <v>30.951000000000001</v>
      </c>
      <c r="K65" s="234" t="str">
        <f>IF(I65&gt;E65,"Limpas","")</f>
        <v/>
      </c>
      <c r="L65" s="247">
        <v>39.944000000000003</v>
      </c>
      <c r="M65" s="248"/>
      <c r="N65" s="60"/>
      <c r="AB65" s="249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0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19"/>
        <v>5</v>
      </c>
      <c r="C66" s="236" t="s">
        <v>42</v>
      </c>
      <c r="D66" s="236" t="s">
        <v>43</v>
      </c>
      <c r="E66" s="230">
        <v>207</v>
      </c>
      <c r="F66" s="231">
        <v>9.5030000000000001</v>
      </c>
      <c r="G66" s="239">
        <v>197.74</v>
      </c>
      <c r="H66" s="251">
        <v>2.14</v>
      </c>
      <c r="I66" s="252">
        <v>204.74</v>
      </c>
      <c r="J66" s="253">
        <v>6.9870000000000001</v>
      </c>
      <c r="K66" s="234"/>
      <c r="L66" s="254">
        <v>9.0030000000000001</v>
      </c>
      <c r="N66" s="60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5" t="e">
        <f>+#REF!&amp;"  hari"</f>
        <v>#REF!</v>
      </c>
      <c r="AN66"/>
      <c r="AO66"/>
      <c r="AP66" s="103"/>
      <c r="AQ66" s="250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19"/>
        <v>6</v>
      </c>
      <c r="C67" s="236" t="s">
        <v>45</v>
      </c>
      <c r="D67" s="236" t="s">
        <v>43</v>
      </c>
      <c r="E67" s="230">
        <v>320</v>
      </c>
      <c r="F67" s="231">
        <v>5.1509999999999998</v>
      </c>
      <c r="G67" s="239">
        <v>308.5</v>
      </c>
      <c r="H67" s="251">
        <v>0.8</v>
      </c>
      <c r="I67" s="252">
        <v>315.14999999999998</v>
      </c>
      <c r="J67" s="253">
        <v>3.1419999999999999</v>
      </c>
      <c r="K67" s="234" t="str">
        <f>IF(I67&gt;E67,"Limpas","")</f>
        <v/>
      </c>
      <c r="L67" s="256">
        <v>4.4550000000000001</v>
      </c>
      <c r="N67" s="60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0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19"/>
        <v>7</v>
      </c>
      <c r="C68" s="236" t="s">
        <v>46</v>
      </c>
      <c r="D68" s="236" t="s">
        <v>47</v>
      </c>
      <c r="E68" s="230">
        <v>90</v>
      </c>
      <c r="F68" s="231">
        <v>689.09100000000001</v>
      </c>
      <c r="G68" s="239">
        <v>78.88</v>
      </c>
      <c r="H68" s="239">
        <v>258.74799999999999</v>
      </c>
      <c r="I68" s="252">
        <v>82.49</v>
      </c>
      <c r="J68" s="253">
        <v>368.32851053390078</v>
      </c>
      <c r="K68" s="234" t="str">
        <f>IF(I68&gt;E68,"Limpas","")</f>
        <v/>
      </c>
      <c r="L68" s="254">
        <v>482.8334752834761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0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19"/>
        <v>8</v>
      </c>
      <c r="C69" s="236" t="s">
        <v>49</v>
      </c>
      <c r="D69" s="236" t="s">
        <v>50</v>
      </c>
      <c r="E69" s="230">
        <v>120.5</v>
      </c>
      <c r="F69" s="231">
        <v>2.0920000000000001</v>
      </c>
      <c r="G69" s="239">
        <v>115.4</v>
      </c>
      <c r="H69" s="240">
        <v>0.39</v>
      </c>
      <c r="I69" s="257">
        <v>112.6</v>
      </c>
      <c r="J69" s="258">
        <v>0</v>
      </c>
      <c r="K69" s="234" t="str">
        <f>IF(I69&gt;E69,"Limpas","")</f>
        <v/>
      </c>
      <c r="L69" s="259">
        <v>0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0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19"/>
        <v>9</v>
      </c>
      <c r="C70" s="236" t="s">
        <v>53</v>
      </c>
      <c r="D70" s="236" t="s">
        <v>50</v>
      </c>
      <c r="E70" s="230">
        <v>120.8</v>
      </c>
      <c r="F70" s="231">
        <v>2.3530000000000002</v>
      </c>
      <c r="G70" s="239">
        <v>113.9</v>
      </c>
      <c r="H70" s="240">
        <v>0.42</v>
      </c>
      <c r="I70" s="252">
        <v>117.27</v>
      </c>
      <c r="J70" s="253">
        <v>0.85</v>
      </c>
      <c r="K70" s="234" t="str">
        <f>IF(I70&gt;E70,"Limpas","")</f>
        <v/>
      </c>
      <c r="L70" s="254">
        <v>0.97599999999999998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0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19"/>
        <v>10</v>
      </c>
      <c r="C71" s="236" t="s">
        <v>54</v>
      </c>
      <c r="D71" s="236" t="s">
        <v>55</v>
      </c>
      <c r="E71" s="230">
        <v>46.5</v>
      </c>
      <c r="F71" s="230">
        <v>4.5999999999999996</v>
      </c>
      <c r="G71" s="239">
        <v>38.450000000000003</v>
      </c>
      <c r="H71" s="239">
        <v>0.41</v>
      </c>
      <c r="I71" s="252">
        <v>42.4</v>
      </c>
      <c r="J71" s="253">
        <v>0.85499999999999998</v>
      </c>
      <c r="K71" s="234" t="str">
        <f>IF(I71&gt;E71,"Limpas","")</f>
        <v/>
      </c>
      <c r="L71" s="254">
        <v>0.93300000000000005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0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19"/>
        <v>11</v>
      </c>
      <c r="C72" s="236" t="s">
        <v>57</v>
      </c>
      <c r="D72" s="236" t="s">
        <v>55</v>
      </c>
      <c r="E72" s="230">
        <v>51.5</v>
      </c>
      <c r="F72" s="231">
        <v>2.4159999999999999</v>
      </c>
      <c r="G72" s="239">
        <v>47.39</v>
      </c>
      <c r="H72" s="239">
        <v>1.06</v>
      </c>
      <c r="I72" s="260">
        <v>50.6</v>
      </c>
      <c r="J72" s="261">
        <v>1.8280000000000001</v>
      </c>
      <c r="K72" s="234" t="str">
        <f t="shared" ref="K72:K98" si="23">IF(I72&gt;E72,"Limpas","")</f>
        <v/>
      </c>
      <c r="L72" s="254">
        <v>2.3410000000000002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0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19"/>
        <v>12</v>
      </c>
      <c r="C73" s="236" t="s">
        <v>59</v>
      </c>
      <c r="D73" s="236" t="s">
        <v>47</v>
      </c>
      <c r="E73" s="230">
        <v>81</v>
      </c>
      <c r="F73" s="231">
        <v>1.093</v>
      </c>
      <c r="G73" s="239">
        <v>76.08</v>
      </c>
      <c r="H73" s="240">
        <v>0.38</v>
      </c>
      <c r="I73" s="252">
        <v>75.900000000000006</v>
      </c>
      <c r="J73" s="253">
        <v>0.36199999999999999</v>
      </c>
      <c r="K73" s="234" t="str">
        <f t="shared" si="23"/>
        <v/>
      </c>
      <c r="L73" s="254">
        <v>0.80700000000000005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0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19"/>
        <v>13</v>
      </c>
      <c r="C74" s="236" t="s">
        <v>60</v>
      </c>
      <c r="D74" s="236" t="s">
        <v>47</v>
      </c>
      <c r="E74" s="230">
        <v>82.8</v>
      </c>
      <c r="F74" s="231">
        <v>0.42899999999999999</v>
      </c>
      <c r="G74" s="239">
        <v>81.319999999999993</v>
      </c>
      <c r="H74" s="240">
        <v>0.22</v>
      </c>
      <c r="I74" s="252">
        <v>81.39</v>
      </c>
      <c r="J74" s="253">
        <v>0.22900000000000001</v>
      </c>
      <c r="K74" s="234" t="str">
        <f t="shared" si="23"/>
        <v/>
      </c>
      <c r="L74" s="254">
        <v>0.42599999999999999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0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19"/>
        <v>14</v>
      </c>
      <c r="C75" s="236" t="s">
        <v>61</v>
      </c>
      <c r="D75" s="236" t="s">
        <v>47</v>
      </c>
      <c r="E75" s="230">
        <v>69.95</v>
      </c>
      <c r="F75" s="231">
        <v>0.25</v>
      </c>
      <c r="G75" s="239">
        <v>68.849999999999994</v>
      </c>
      <c r="H75" s="239">
        <v>0.12</v>
      </c>
      <c r="I75" s="252">
        <v>68.45</v>
      </c>
      <c r="J75" s="253">
        <v>4.1000000000000002E-2</v>
      </c>
      <c r="K75" s="234" t="str">
        <f t="shared" si="23"/>
        <v/>
      </c>
      <c r="L75" s="254">
        <v>0.14699999999999999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0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19"/>
        <v>15</v>
      </c>
      <c r="C76" s="236" t="s">
        <v>62</v>
      </c>
      <c r="D76" s="236" t="s">
        <v>47</v>
      </c>
      <c r="E76" s="230">
        <v>48.2</v>
      </c>
      <c r="F76" s="231">
        <v>0.38500000000000001</v>
      </c>
      <c r="G76" s="239">
        <v>44.9</v>
      </c>
      <c r="H76" s="240">
        <v>0.03</v>
      </c>
      <c r="I76" s="252">
        <v>46.07</v>
      </c>
      <c r="J76" s="253">
        <v>0.25900000000000001</v>
      </c>
      <c r="K76" s="234" t="str">
        <f t="shared" si="23"/>
        <v/>
      </c>
      <c r="L76" s="254">
        <v>0.38500000000000001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0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19"/>
        <v>16</v>
      </c>
      <c r="C77" s="236" t="s">
        <v>63</v>
      </c>
      <c r="D77" s="236" t="s">
        <v>64</v>
      </c>
      <c r="E77" s="230">
        <v>136</v>
      </c>
      <c r="F77" s="231">
        <v>440</v>
      </c>
      <c r="G77" s="239">
        <v>127.3</v>
      </c>
      <c r="H77" s="239">
        <v>64.974000000000004</v>
      </c>
      <c r="I77" s="239">
        <v>134.01</v>
      </c>
      <c r="J77" s="262">
        <v>266.97899999999998</v>
      </c>
      <c r="K77" s="234" t="str">
        <f t="shared" si="23"/>
        <v/>
      </c>
      <c r="L77" s="263">
        <v>323.27999999999997</v>
      </c>
      <c r="M77" s="244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0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19"/>
        <v>17</v>
      </c>
      <c r="C78" s="236" t="s">
        <v>66</v>
      </c>
      <c r="D78" s="236" t="s">
        <v>64</v>
      </c>
      <c r="E78" s="230">
        <v>113.5</v>
      </c>
      <c r="F78" s="231">
        <v>3.7519999999999998</v>
      </c>
      <c r="G78" s="239">
        <v>104.42</v>
      </c>
      <c r="H78" s="239">
        <v>0.54500000000000004</v>
      </c>
      <c r="I78" s="251">
        <v>110.01</v>
      </c>
      <c r="J78" s="262">
        <v>0.29699999999999999</v>
      </c>
      <c r="K78" s="234">
        <v>480.10199999999998</v>
      </c>
      <c r="L78" s="263">
        <v>0.38200000000000001</v>
      </c>
      <c r="M78" s="244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0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19"/>
        <v>18</v>
      </c>
      <c r="C79" s="236" t="s">
        <v>67</v>
      </c>
      <c r="D79" s="236" t="s">
        <v>64</v>
      </c>
      <c r="E79" s="230">
        <v>225.4</v>
      </c>
      <c r="F79" s="230">
        <v>1.2</v>
      </c>
      <c r="G79" s="239">
        <v>223.12</v>
      </c>
      <c r="H79" s="239">
        <v>7.0999999999999994E-2</v>
      </c>
      <c r="I79" s="239">
        <v>200.7</v>
      </c>
      <c r="J79" s="262">
        <v>7.4999999999999997E-2</v>
      </c>
      <c r="K79" s="234" t="str">
        <f t="shared" si="23"/>
        <v/>
      </c>
      <c r="L79" s="263">
        <v>0.22800000000000001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0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19"/>
        <v>19</v>
      </c>
      <c r="C80" s="236" t="s">
        <v>68</v>
      </c>
      <c r="D80" s="236" t="s">
        <v>64</v>
      </c>
      <c r="E80" s="230">
        <v>224</v>
      </c>
      <c r="F80" s="231">
        <v>0.6</v>
      </c>
      <c r="G80" s="239">
        <v>215.98</v>
      </c>
      <c r="H80" s="239">
        <v>0.105</v>
      </c>
      <c r="I80" s="251">
        <v>220.44</v>
      </c>
      <c r="J80" s="264">
        <v>0.313</v>
      </c>
      <c r="K80" s="234" t="str">
        <f t="shared" si="23"/>
        <v/>
      </c>
      <c r="L80" s="265">
        <v>0.45700000000000002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0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19"/>
        <v>20</v>
      </c>
      <c r="C81" s="236" t="s">
        <v>69</v>
      </c>
      <c r="D81" s="236" t="s">
        <v>64</v>
      </c>
      <c r="E81" s="230">
        <v>196</v>
      </c>
      <c r="F81" s="231">
        <v>1.5820000000000001</v>
      </c>
      <c r="G81" s="239">
        <v>189.04</v>
      </c>
      <c r="H81" s="239">
        <v>0.41899999999999998</v>
      </c>
      <c r="I81" s="251">
        <v>193.71</v>
      </c>
      <c r="J81" s="262">
        <v>0.21199999999999999</v>
      </c>
      <c r="K81" s="234" t="str">
        <f t="shared" si="23"/>
        <v/>
      </c>
      <c r="L81" s="263">
        <v>0.39400000000000002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0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19"/>
        <v>21</v>
      </c>
      <c r="C82" s="236" t="s">
        <v>70</v>
      </c>
      <c r="D82" s="236" t="s">
        <v>64</v>
      </c>
      <c r="E82" s="230">
        <v>174</v>
      </c>
      <c r="F82" s="231">
        <v>0.47899999999999998</v>
      </c>
      <c r="G82" s="239">
        <v>172.38</v>
      </c>
      <c r="H82" s="239">
        <v>7.3999999999999996E-2</v>
      </c>
      <c r="I82" s="251">
        <v>169.03</v>
      </c>
      <c r="J82" s="262">
        <v>7.5999999999999998E-2</v>
      </c>
      <c r="K82" s="234">
        <v>226.68</v>
      </c>
      <c r="L82" s="263">
        <v>0.14199999999999999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0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19"/>
        <v>22</v>
      </c>
      <c r="C83" s="229" t="s">
        <v>71</v>
      </c>
      <c r="D83" s="229" t="s">
        <v>64</v>
      </c>
      <c r="E83" s="237">
        <v>229.1</v>
      </c>
      <c r="F83" s="238">
        <v>0.79200000000000004</v>
      </c>
      <c r="G83" s="232">
        <v>222.84</v>
      </c>
      <c r="H83" s="232">
        <v>0.28000000000000003</v>
      </c>
      <c r="I83" s="266">
        <v>223.24</v>
      </c>
      <c r="J83" s="267">
        <v>0.30599999999999999</v>
      </c>
      <c r="K83" s="234">
        <v>26.036999999999999</v>
      </c>
      <c r="L83" s="265">
        <v>0.47399999999999998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0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19"/>
        <v>23</v>
      </c>
      <c r="C84" s="236" t="s">
        <v>72</v>
      </c>
      <c r="D84" s="236" t="s">
        <v>64</v>
      </c>
      <c r="E84" s="230">
        <v>249</v>
      </c>
      <c r="F84" s="231">
        <v>2.1240000000000001</v>
      </c>
      <c r="G84" s="239">
        <v>239.52</v>
      </c>
      <c r="H84" s="239">
        <v>0.187</v>
      </c>
      <c r="I84" s="251">
        <v>238.17</v>
      </c>
      <c r="J84" s="264">
        <v>8.5999999999999993E-2</v>
      </c>
      <c r="K84" s="234">
        <v>235.744</v>
      </c>
      <c r="L84" s="265">
        <v>0.55300000000000005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0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19"/>
        <v>24</v>
      </c>
      <c r="C85" s="236" t="s">
        <v>73</v>
      </c>
      <c r="D85" s="236" t="s">
        <v>74</v>
      </c>
      <c r="E85" s="230">
        <v>164.75</v>
      </c>
      <c r="F85" s="230">
        <v>5</v>
      </c>
      <c r="G85" s="239">
        <v>154.43</v>
      </c>
      <c r="H85" s="239">
        <v>0.503</v>
      </c>
      <c r="I85" s="239">
        <v>148.22999999999999</v>
      </c>
      <c r="J85" s="264">
        <v>2.1850000000000001</v>
      </c>
      <c r="K85" s="234" t="str">
        <f t="shared" si="23"/>
        <v/>
      </c>
      <c r="L85" s="265">
        <v>2.3479999999999999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0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19"/>
        <v>25</v>
      </c>
      <c r="C86" s="236" t="s">
        <v>75</v>
      </c>
      <c r="D86" s="236" t="s">
        <v>74</v>
      </c>
      <c r="E86" s="230">
        <v>179.1</v>
      </c>
      <c r="F86" s="231">
        <v>4.2</v>
      </c>
      <c r="G86" s="251">
        <v>166.32</v>
      </c>
      <c r="H86" s="251">
        <v>0.39800000000000002</v>
      </c>
      <c r="I86" s="239">
        <v>229.91</v>
      </c>
      <c r="J86" s="262">
        <v>1.9079999999999999</v>
      </c>
      <c r="K86" s="234">
        <v>500</v>
      </c>
      <c r="L86" s="263">
        <v>3.2240000000000002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0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19"/>
        <v>26</v>
      </c>
      <c r="C87" s="236" t="s">
        <v>76</v>
      </c>
      <c r="D87" s="236" t="s">
        <v>77</v>
      </c>
      <c r="E87" s="230">
        <v>325.56</v>
      </c>
      <c r="F87" s="231">
        <v>0.70099999999999996</v>
      </c>
      <c r="G87" s="251">
        <v>315.85000000000002</v>
      </c>
      <c r="H87" s="251">
        <v>0.114</v>
      </c>
      <c r="I87" s="251">
        <v>316.2</v>
      </c>
      <c r="J87" s="264">
        <v>0.11</v>
      </c>
      <c r="K87" s="234" t="str">
        <f t="shared" si="23"/>
        <v/>
      </c>
      <c r="L87" s="265">
        <v>0.66800000000000004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0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19"/>
        <v>27</v>
      </c>
      <c r="C88" s="236" t="s">
        <v>78</v>
      </c>
      <c r="D88" s="236" t="s">
        <v>77</v>
      </c>
      <c r="E88" s="230">
        <v>129.19999999999999</v>
      </c>
      <c r="F88" s="231">
        <v>0.5</v>
      </c>
      <c r="G88" s="239">
        <v>123.6</v>
      </c>
      <c r="H88" s="239">
        <v>2.9000000000000001E-2</v>
      </c>
      <c r="I88" s="251">
        <v>127.39</v>
      </c>
      <c r="J88" s="262">
        <v>0.311</v>
      </c>
      <c r="K88" s="234">
        <v>275.45699999999999</v>
      </c>
      <c r="L88" s="263">
        <v>0.5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0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19"/>
        <v>28</v>
      </c>
      <c r="C89" s="236" t="s">
        <v>79</v>
      </c>
      <c r="D89" s="236" t="s">
        <v>77</v>
      </c>
      <c r="E89" s="230">
        <v>282.77999999999997</v>
      </c>
      <c r="F89" s="231">
        <v>0.51300000000000001</v>
      </c>
      <c r="G89" s="239">
        <v>277.87</v>
      </c>
      <c r="H89" s="239">
        <v>7.3999999999999996E-2</v>
      </c>
      <c r="I89" s="239">
        <v>227.39</v>
      </c>
      <c r="J89" s="262">
        <v>5.6000000000000001E-2</v>
      </c>
      <c r="K89" s="234">
        <v>85.683999999999997</v>
      </c>
      <c r="L89" s="263">
        <v>0.49099999999999999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0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19"/>
        <v>29</v>
      </c>
      <c r="C90" s="236" t="s">
        <v>80</v>
      </c>
      <c r="D90" s="236" t="s">
        <v>77</v>
      </c>
      <c r="E90" s="230">
        <v>99</v>
      </c>
      <c r="F90" s="231">
        <v>2.6110000000000002</v>
      </c>
      <c r="G90" s="239">
        <v>91.8</v>
      </c>
      <c r="H90" s="239">
        <v>91.5</v>
      </c>
      <c r="I90" s="251">
        <v>97.68</v>
      </c>
      <c r="J90" s="264">
        <v>0.72</v>
      </c>
      <c r="K90" s="234" t="str">
        <f t="shared" si="23"/>
        <v/>
      </c>
      <c r="L90" s="265">
        <v>0.91600000000000004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0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19"/>
        <v>30</v>
      </c>
      <c r="C91" s="236" t="s">
        <v>82</v>
      </c>
      <c r="D91" s="236" t="s">
        <v>77</v>
      </c>
      <c r="E91" s="230">
        <v>189.7</v>
      </c>
      <c r="F91" s="230">
        <v>7.9000000000000001E-2</v>
      </c>
      <c r="G91" s="239">
        <v>188.25</v>
      </c>
      <c r="H91" s="239">
        <v>3.2000000000000001E-2</v>
      </c>
      <c r="I91" s="251">
        <v>189.31</v>
      </c>
      <c r="J91" s="264">
        <v>7.0999999999999994E-2</v>
      </c>
      <c r="K91" s="234" t="str">
        <f t="shared" si="23"/>
        <v/>
      </c>
      <c r="L91" s="265">
        <v>7.6999999999999999E-2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0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19"/>
        <v>31</v>
      </c>
      <c r="C92" s="236" t="s">
        <v>84</v>
      </c>
      <c r="D92" s="236" t="s">
        <v>77</v>
      </c>
      <c r="E92" s="230">
        <v>171.19</v>
      </c>
      <c r="F92" s="231">
        <v>9.6879999999999994E-2</v>
      </c>
      <c r="G92" s="239">
        <v>169.34</v>
      </c>
      <c r="H92" s="240">
        <v>5.1999999999999998E-2</v>
      </c>
      <c r="I92" s="251">
        <v>167.52</v>
      </c>
      <c r="J92" s="264">
        <v>7.0000000000000001E-3</v>
      </c>
      <c r="K92" s="234">
        <v>8.4770000000000003</v>
      </c>
      <c r="L92" s="265">
        <v>8.7999999999999995E-2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0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19"/>
        <v>32</v>
      </c>
      <c r="C93" s="236" t="s">
        <v>86</v>
      </c>
      <c r="D93" s="236" t="s">
        <v>87</v>
      </c>
      <c r="E93" s="230">
        <v>142.6</v>
      </c>
      <c r="F93" s="231">
        <v>9.157</v>
      </c>
      <c r="G93" s="239">
        <v>139.43</v>
      </c>
      <c r="H93" s="239">
        <v>1.7649999999999999</v>
      </c>
      <c r="I93" s="239">
        <v>151.6</v>
      </c>
      <c r="J93" s="268">
        <v>5.298</v>
      </c>
      <c r="K93" s="234" t="str">
        <f t="shared" si="23"/>
        <v>Limpas</v>
      </c>
      <c r="L93" s="269">
        <v>7.7119999999999997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0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19"/>
        <v>33</v>
      </c>
      <c r="C94" s="236" t="s">
        <v>89</v>
      </c>
      <c r="D94" s="236" t="s">
        <v>87</v>
      </c>
      <c r="E94" s="230">
        <v>239.5</v>
      </c>
      <c r="F94" s="231">
        <v>2.6720000000000002</v>
      </c>
      <c r="G94" s="239">
        <v>234.45</v>
      </c>
      <c r="H94" s="240">
        <v>0.44600000000000001</v>
      </c>
      <c r="I94" s="239">
        <v>237.25</v>
      </c>
      <c r="J94" s="268">
        <v>1.51</v>
      </c>
      <c r="K94" s="234" t="str">
        <f t="shared" si="23"/>
        <v/>
      </c>
      <c r="L94" s="269">
        <v>2.363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0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19"/>
        <v>34</v>
      </c>
      <c r="C95" s="236" t="s">
        <v>91</v>
      </c>
      <c r="D95" s="236" t="s">
        <v>92</v>
      </c>
      <c r="E95" s="230">
        <v>120.5</v>
      </c>
      <c r="F95" s="231">
        <v>3.677</v>
      </c>
      <c r="G95" s="239">
        <v>118.55</v>
      </c>
      <c r="H95" s="239">
        <v>0.59499999999999997</v>
      </c>
      <c r="I95" s="239">
        <v>120.38</v>
      </c>
      <c r="J95" s="262">
        <v>3.45</v>
      </c>
      <c r="K95" s="234" t="str">
        <f t="shared" si="23"/>
        <v/>
      </c>
      <c r="L95" s="263">
        <v>3.944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0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19"/>
        <v>35</v>
      </c>
      <c r="C96" s="236" t="s">
        <v>94</v>
      </c>
      <c r="D96" s="236" t="s">
        <v>95</v>
      </c>
      <c r="E96" s="230">
        <v>110.56</v>
      </c>
      <c r="F96" s="231">
        <v>2.75</v>
      </c>
      <c r="G96" s="239">
        <v>107.16</v>
      </c>
      <c r="H96" s="239">
        <v>0.311</v>
      </c>
      <c r="I96" s="239">
        <v>109.59</v>
      </c>
      <c r="J96" s="262">
        <v>1.3839999999999999</v>
      </c>
      <c r="K96" s="234"/>
      <c r="L96" s="263">
        <v>2.351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0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19"/>
        <v>36</v>
      </c>
      <c r="C97" s="236" t="s">
        <v>96</v>
      </c>
      <c r="D97" s="236" t="s">
        <v>97</v>
      </c>
      <c r="E97" s="230">
        <v>72</v>
      </c>
      <c r="F97" s="231">
        <v>38.036000000000001</v>
      </c>
      <c r="G97" s="239">
        <v>67.599999999999994</v>
      </c>
      <c r="H97" s="240">
        <v>27.579000000000001</v>
      </c>
      <c r="I97" s="239">
        <v>55.3</v>
      </c>
      <c r="J97" s="268">
        <v>9.9130000000000003</v>
      </c>
      <c r="K97" s="234" t="str">
        <f t="shared" si="23"/>
        <v/>
      </c>
      <c r="L97" s="269">
        <v>22.465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0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19"/>
        <v>37</v>
      </c>
      <c r="C98" s="236" t="s">
        <v>98</v>
      </c>
      <c r="D98" s="236" t="s">
        <v>97</v>
      </c>
      <c r="E98" s="230">
        <v>185</v>
      </c>
      <c r="F98" s="231">
        <v>388.72199999999998</v>
      </c>
      <c r="G98" s="239">
        <v>175</v>
      </c>
      <c r="H98" s="240">
        <v>290.05700000000002</v>
      </c>
      <c r="I98" s="239">
        <v>167.61</v>
      </c>
      <c r="J98" s="268">
        <v>222.51599999999999</v>
      </c>
      <c r="K98" s="234" t="str">
        <f t="shared" si="23"/>
        <v/>
      </c>
      <c r="L98" s="269">
        <v>276.51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0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6" t="s">
        <v>100</v>
      </c>
      <c r="D99" s="236" t="s">
        <v>101</v>
      </c>
      <c r="E99" s="230">
        <v>231</v>
      </c>
      <c r="F99" s="231">
        <v>30.48</v>
      </c>
      <c r="G99" s="239">
        <v>229.96</v>
      </c>
      <c r="H99" s="240">
        <v>13.87</v>
      </c>
      <c r="I99" s="239">
        <v>229.26</v>
      </c>
      <c r="J99" s="268">
        <v>9.66</v>
      </c>
      <c r="K99" s="234" t="str">
        <f>IF(I99&gt;E99,"Limpas","")</f>
        <v/>
      </c>
      <c r="L99" s="269">
        <v>11.31</v>
      </c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0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9" t="s">
        <v>109</v>
      </c>
      <c r="D100" s="229" t="s">
        <v>40</v>
      </c>
      <c r="E100" s="237">
        <v>149.30000000000001</v>
      </c>
      <c r="F100" s="238">
        <v>17.670000000000002</v>
      </c>
      <c r="G100" s="237">
        <v>149.30000000000001</v>
      </c>
      <c r="H100" s="238">
        <v>17.670000000000002</v>
      </c>
      <c r="I100" s="237">
        <v>149.28899999999999</v>
      </c>
      <c r="J100" s="270">
        <v>10.91</v>
      </c>
      <c r="K100" s="271" t="s">
        <v>110</v>
      </c>
      <c r="L100" s="272">
        <v>11.01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0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6" t="s">
        <v>111</v>
      </c>
      <c r="D101" s="236" t="s">
        <v>55</v>
      </c>
      <c r="E101" s="230">
        <v>39</v>
      </c>
      <c r="F101" s="231">
        <v>0.47399999999999998</v>
      </c>
      <c r="G101" s="230">
        <v>39</v>
      </c>
      <c r="H101" s="231">
        <v>0.47</v>
      </c>
      <c r="I101" s="273">
        <v>38.89</v>
      </c>
      <c r="J101" s="274">
        <v>0.46800000000000003</v>
      </c>
      <c r="K101" s="271" t="s">
        <v>99</v>
      </c>
      <c r="L101" s="272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0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0">
        <v>41</v>
      </c>
      <c r="C102" s="275" t="s">
        <v>113</v>
      </c>
      <c r="D102" s="275" t="s">
        <v>55</v>
      </c>
      <c r="E102" s="276">
        <v>70</v>
      </c>
      <c r="F102" s="277">
        <v>0.81699999999999995</v>
      </c>
      <c r="G102" s="276">
        <v>70</v>
      </c>
      <c r="H102" s="277">
        <v>0.82</v>
      </c>
      <c r="I102" s="252">
        <v>69.349999999999994</v>
      </c>
      <c r="J102" s="261">
        <v>1.4889999999999499</v>
      </c>
      <c r="K102" s="278"/>
      <c r="L102" s="272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0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7" t="s">
        <v>115</v>
      </c>
      <c r="D103" s="227"/>
      <c r="E103" s="279"/>
      <c r="F103" s="280">
        <f>SUM(F62:F102)</f>
        <v>1813.882478</v>
      </c>
      <c r="G103" s="279"/>
      <c r="H103" s="280">
        <f>SUM(H65:H102)</f>
        <v>805.6500000000002</v>
      </c>
      <c r="I103" s="279"/>
      <c r="J103" s="281">
        <f>SUM(J62:J102)</f>
        <v>1012.8555105339008</v>
      </c>
      <c r="K103" s="282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2" t="s">
        <v>117</v>
      </c>
      <c r="C104" s="209" t="s">
        <v>118</v>
      </c>
      <c r="D104" s="209"/>
      <c r="E104" s="283"/>
      <c r="F104" s="284"/>
      <c r="G104" s="285"/>
      <c r="H104" s="286">
        <v>1</v>
      </c>
      <c r="I104" s="283"/>
      <c r="J104" s="287">
        <f>IFERROR(+J103/H103,0)</f>
        <v>1.2571904803995537</v>
      </c>
      <c r="K104" s="288"/>
      <c r="L104" s="289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1"/>
      <c r="C105" s="290" t="s">
        <v>119</v>
      </c>
      <c r="D105" s="291"/>
      <c r="E105" s="292">
        <v>1736.79</v>
      </c>
      <c r="F105" s="293">
        <v>1</v>
      </c>
      <c r="G105" s="294" t="s">
        <v>117</v>
      </c>
      <c r="H105" s="293">
        <f>+H103/F103*100%</f>
        <v>0.44415777194579648</v>
      </c>
      <c r="I105" s="295"/>
      <c r="J105" s="296">
        <f>+J103/F103</f>
        <v>0.55839092268573132</v>
      </c>
      <c r="K105" s="297"/>
      <c r="L105" s="289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1"/>
      <c r="C106" s="290" t="s">
        <v>120</v>
      </c>
      <c r="D106" s="291"/>
      <c r="E106" s="298">
        <f>F103-E105</f>
        <v>77.092478000000028</v>
      </c>
      <c r="F106" s="299"/>
      <c r="G106" s="201"/>
      <c r="H106" s="299"/>
      <c r="I106" s="198"/>
      <c r="J106" s="299"/>
      <c r="K106" s="300"/>
      <c r="L106" s="300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0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4"/>
      <c r="D107" s="204"/>
      <c r="E107" s="204"/>
      <c r="F107" s="205">
        <v>8</v>
      </c>
      <c r="G107" s="30" t="s">
        <v>19</v>
      </c>
      <c r="H107" s="205">
        <v>2019</v>
      </c>
      <c r="I107" s="204"/>
      <c r="J107" s="204"/>
      <c r="K107" s="206"/>
      <c r="L107" s="207"/>
      <c r="M107" s="301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0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8" t="s">
        <v>20</v>
      </c>
      <c r="C108" s="209" t="s">
        <v>21</v>
      </c>
      <c r="D108" s="209" t="s">
        <v>22</v>
      </c>
      <c r="E108" s="210" t="s">
        <v>23</v>
      </c>
      <c r="F108" s="211"/>
      <c r="G108" s="210" t="s">
        <v>24</v>
      </c>
      <c r="H108" s="211"/>
      <c r="I108" s="210" t="s">
        <v>25</v>
      </c>
      <c r="J108" s="211"/>
      <c r="K108" s="212" t="s">
        <v>122</v>
      </c>
      <c r="L108" s="2"/>
      <c r="M108" s="302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0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3"/>
      <c r="C109" s="214"/>
      <c r="D109" s="214"/>
      <c r="E109" s="215" t="s">
        <v>28</v>
      </c>
      <c r="F109" s="215" t="s">
        <v>29</v>
      </c>
      <c r="G109" s="216" t="s">
        <v>28</v>
      </c>
      <c r="H109" s="215" t="s">
        <v>29</v>
      </c>
      <c r="I109" s="216" t="s">
        <v>28</v>
      </c>
      <c r="J109" s="215" t="s">
        <v>29</v>
      </c>
      <c r="K109" s="217"/>
      <c r="L109" s="2"/>
      <c r="M109" s="203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0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8"/>
      <c r="C110" s="219"/>
      <c r="D110" s="219"/>
      <c r="E110" s="220" t="s">
        <v>30</v>
      </c>
      <c r="F110" s="220" t="s">
        <v>123</v>
      </c>
      <c r="G110" s="221" t="s">
        <v>30</v>
      </c>
      <c r="H110" s="220" t="s">
        <v>123</v>
      </c>
      <c r="I110" s="221" t="s">
        <v>30</v>
      </c>
      <c r="J110" s="220" t="s">
        <v>123</v>
      </c>
      <c r="K110" s="222"/>
      <c r="L110" s="2"/>
      <c r="M110" s="203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0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7">
        <v>2</v>
      </c>
      <c r="D111" s="227">
        <v>3</v>
      </c>
      <c r="E111" s="227">
        <v>4</v>
      </c>
      <c r="F111" s="227">
        <v>5</v>
      </c>
      <c r="G111" s="227">
        <v>6</v>
      </c>
      <c r="H111" s="227">
        <v>7</v>
      </c>
      <c r="I111" s="227">
        <v>8</v>
      </c>
      <c r="J111" s="227">
        <v>9</v>
      </c>
      <c r="K111" s="228">
        <v>10</v>
      </c>
      <c r="L111" s="2"/>
      <c r="M111" s="203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0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9" t="s">
        <v>32</v>
      </c>
      <c r="D112" s="229" t="s">
        <v>33</v>
      </c>
      <c r="E112" s="230">
        <v>55.77</v>
      </c>
      <c r="F112" s="231">
        <v>31.144597999999998</v>
      </c>
      <c r="G112" s="232">
        <v>53.24</v>
      </c>
      <c r="H112" s="232">
        <v>18.036000000000001</v>
      </c>
      <c r="I112" s="232">
        <v>53.71</v>
      </c>
      <c r="J112" s="233">
        <v>20.106999999999999</v>
      </c>
      <c r="K112" s="303" t="str">
        <f>IF(I112&gt;E112,"Limpas","")</f>
        <v/>
      </c>
      <c r="L112" s="235"/>
      <c r="M112" s="203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0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6" t="s">
        <v>35</v>
      </c>
      <c r="D113" s="236" t="s">
        <v>33</v>
      </c>
      <c r="E113" s="237">
        <v>339.5</v>
      </c>
      <c r="F113" s="238">
        <v>7.77</v>
      </c>
      <c r="G113" s="239">
        <v>338.77</v>
      </c>
      <c r="H113" s="240">
        <v>7.157</v>
      </c>
      <c r="I113" s="239">
        <v>333.26</v>
      </c>
      <c r="J113" s="241">
        <v>2.6749999999999998</v>
      </c>
      <c r="K113" s="303" t="str">
        <f>IF(I113&gt;E113,"Limpas","")</f>
        <v/>
      </c>
      <c r="L113" s="242"/>
      <c r="M113" s="20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0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6">+B113+1</f>
        <v>3</v>
      </c>
      <c r="C114" s="236" t="s">
        <v>37</v>
      </c>
      <c r="D114" s="236" t="s">
        <v>38</v>
      </c>
      <c r="E114" s="230">
        <v>77.5</v>
      </c>
      <c r="F114" s="231">
        <v>49.02</v>
      </c>
      <c r="G114" s="239">
        <v>73.650000000000006</v>
      </c>
      <c r="H114" s="240">
        <v>27.367000000000001</v>
      </c>
      <c r="I114" s="239">
        <v>75.400000000000006</v>
      </c>
      <c r="J114" s="241">
        <v>36.414999999999999</v>
      </c>
      <c r="K114" s="303"/>
      <c r="L114" s="242"/>
      <c r="M114" s="30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0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6"/>
        <v>4</v>
      </c>
      <c r="C115" s="236" t="s">
        <v>39</v>
      </c>
      <c r="D115" s="236" t="s">
        <v>40</v>
      </c>
      <c r="E115" s="230">
        <v>463.3</v>
      </c>
      <c r="F115" s="231">
        <v>49.9</v>
      </c>
      <c r="G115" s="245">
        <v>462.22</v>
      </c>
      <c r="H115" s="245">
        <v>27.992000000000001</v>
      </c>
      <c r="I115" s="231">
        <v>462.13</v>
      </c>
      <c r="J115" s="246">
        <v>31.12</v>
      </c>
      <c r="K115" s="303" t="str">
        <f t="shared" ref="K115:K148" si="27">IF(I115&gt;E115,"Limpas","")</f>
        <v/>
      </c>
      <c r="L115" s="247"/>
      <c r="M115" s="203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0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6" t="s">
        <v>42</v>
      </c>
      <c r="D116" s="236" t="s">
        <v>43</v>
      </c>
      <c r="E116" s="230">
        <v>207</v>
      </c>
      <c r="F116" s="231">
        <v>9.5030000000000001</v>
      </c>
      <c r="G116" s="239">
        <v>195.32</v>
      </c>
      <c r="H116" s="251">
        <v>1.218</v>
      </c>
      <c r="I116" s="252">
        <v>204.86</v>
      </c>
      <c r="J116" s="253">
        <v>7.0919999999999996</v>
      </c>
      <c r="K116" s="303" t="str">
        <f t="shared" si="27"/>
        <v/>
      </c>
      <c r="L116" s="25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0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6" t="s">
        <v>45</v>
      </c>
      <c r="D117" s="236" t="s">
        <v>43</v>
      </c>
      <c r="E117" s="230">
        <v>320</v>
      </c>
      <c r="F117" s="231">
        <v>5.1509999999999998</v>
      </c>
      <c r="G117" s="239">
        <v>306.97000000000003</v>
      </c>
      <c r="H117" s="251">
        <v>0.65700000000000003</v>
      </c>
      <c r="I117" s="252">
        <v>315.14999999999998</v>
      </c>
      <c r="J117" s="253">
        <v>3.1419999999999999</v>
      </c>
      <c r="K117" s="303" t="str">
        <f t="shared" si="27"/>
        <v/>
      </c>
      <c r="L117" s="25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0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6"/>
        <v>7</v>
      </c>
      <c r="C118" s="236" t="s">
        <v>46</v>
      </c>
      <c r="D118" s="236" t="s">
        <v>47</v>
      </c>
      <c r="E118" s="230">
        <v>90</v>
      </c>
      <c r="F118" s="231">
        <v>689.09100000000001</v>
      </c>
      <c r="G118" s="239">
        <v>79.7</v>
      </c>
      <c r="H118" s="239">
        <v>281.37</v>
      </c>
      <c r="I118" s="252">
        <v>82.58</v>
      </c>
      <c r="J118" s="253">
        <v>371.40167823452333</v>
      </c>
      <c r="K118" s="303" t="str">
        <f t="shared" si="27"/>
        <v/>
      </c>
      <c r="L118" s="25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0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6"/>
        <v>8</v>
      </c>
      <c r="C119" s="236" t="s">
        <v>49</v>
      </c>
      <c r="D119" s="236" t="s">
        <v>50</v>
      </c>
      <c r="E119" s="230">
        <v>120.5</v>
      </c>
      <c r="F119" s="231">
        <v>2.0920000000000001</v>
      </c>
      <c r="G119" s="239">
        <v>114.9</v>
      </c>
      <c r="H119" s="240">
        <v>0.22800000000000001</v>
      </c>
      <c r="I119" s="257">
        <v>112.6</v>
      </c>
      <c r="J119" s="305">
        <v>0</v>
      </c>
      <c r="K119" s="303" t="str">
        <f t="shared" si="27"/>
        <v/>
      </c>
      <c r="L119" s="25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0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6"/>
        <v>9</v>
      </c>
      <c r="C120" s="236" t="s">
        <v>53</v>
      </c>
      <c r="D120" s="236" t="s">
        <v>50</v>
      </c>
      <c r="E120" s="230">
        <v>120.8</v>
      </c>
      <c r="F120" s="231">
        <v>2.3530000000000002</v>
      </c>
      <c r="G120" s="239">
        <v>113.61</v>
      </c>
      <c r="H120" s="240">
        <v>0.35699999999999998</v>
      </c>
      <c r="I120" s="252">
        <v>117.28</v>
      </c>
      <c r="J120" s="253">
        <v>0.85299999999999998</v>
      </c>
      <c r="K120" s="303" t="str">
        <f t="shared" si="27"/>
        <v/>
      </c>
      <c r="L120" s="25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0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6"/>
        <v>10</v>
      </c>
      <c r="C121" s="236" t="s">
        <v>54</v>
      </c>
      <c r="D121" s="236" t="s">
        <v>55</v>
      </c>
      <c r="E121" s="230">
        <v>46.5</v>
      </c>
      <c r="F121" s="230">
        <v>4.5999999999999996</v>
      </c>
      <c r="G121" s="239">
        <v>43.1</v>
      </c>
      <c r="H121" s="239">
        <v>2.1640000000000001</v>
      </c>
      <c r="I121" s="252">
        <v>42.44</v>
      </c>
      <c r="J121" s="253">
        <v>0.86099999999999999</v>
      </c>
      <c r="K121" s="303" t="str">
        <f t="shared" si="27"/>
        <v/>
      </c>
      <c r="L121" s="25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0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6"/>
        <v>11</v>
      </c>
      <c r="C122" s="236" t="s">
        <v>57</v>
      </c>
      <c r="D122" s="236" t="s">
        <v>55</v>
      </c>
      <c r="E122" s="230">
        <v>51.5</v>
      </c>
      <c r="F122" s="231">
        <v>2.4159999999999999</v>
      </c>
      <c r="G122" s="239">
        <v>46.86</v>
      </c>
      <c r="H122" s="239">
        <v>0.90600000000000003</v>
      </c>
      <c r="I122" s="260">
        <v>50.62</v>
      </c>
      <c r="J122" s="261">
        <v>1.847</v>
      </c>
      <c r="K122" s="303" t="str">
        <f t="shared" si="27"/>
        <v/>
      </c>
      <c r="L122" s="25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0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6"/>
        <v>12</v>
      </c>
      <c r="C123" s="236" t="s">
        <v>59</v>
      </c>
      <c r="D123" s="236" t="s">
        <v>47</v>
      </c>
      <c r="E123" s="230">
        <v>81</v>
      </c>
      <c r="F123" s="231">
        <v>1.093</v>
      </c>
      <c r="G123" s="239">
        <v>73.94</v>
      </c>
      <c r="H123" s="240">
        <v>0.18</v>
      </c>
      <c r="I123" s="252">
        <v>75.900000000000006</v>
      </c>
      <c r="J123" s="253">
        <v>0.36199999999999999</v>
      </c>
      <c r="K123" s="303" t="str">
        <f t="shared" si="27"/>
        <v/>
      </c>
      <c r="L123" s="25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0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6"/>
        <v>13</v>
      </c>
      <c r="C124" s="236" t="s">
        <v>60</v>
      </c>
      <c r="D124" s="236" t="s">
        <v>47</v>
      </c>
      <c r="E124" s="230">
        <v>82.8</v>
      </c>
      <c r="F124" s="231">
        <v>0.42899999999999999</v>
      </c>
      <c r="G124" s="239">
        <v>80.02</v>
      </c>
      <c r="H124" s="240">
        <v>8.4000000000000005E-2</v>
      </c>
      <c r="I124" s="252">
        <v>81.41</v>
      </c>
      <c r="J124" s="253">
        <v>0.23100000000000001</v>
      </c>
      <c r="K124" s="303" t="str">
        <f t="shared" si="27"/>
        <v/>
      </c>
      <c r="L124" s="25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0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6"/>
        <v>14</v>
      </c>
      <c r="C125" s="236" t="s">
        <v>61</v>
      </c>
      <c r="D125" s="236" t="s">
        <v>47</v>
      </c>
      <c r="E125" s="230">
        <v>69.95</v>
      </c>
      <c r="F125" s="231">
        <v>0.25</v>
      </c>
      <c r="G125" s="239">
        <v>67.95</v>
      </c>
      <c r="H125" s="239">
        <v>4.9000000000000002E-2</v>
      </c>
      <c r="I125" s="252">
        <v>68.45</v>
      </c>
      <c r="J125" s="253">
        <v>4.1000000000000002E-2</v>
      </c>
      <c r="K125" s="303" t="str">
        <f t="shared" si="27"/>
        <v/>
      </c>
      <c r="L125" s="25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0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6"/>
        <v>15</v>
      </c>
      <c r="C126" s="236" t="s">
        <v>62</v>
      </c>
      <c r="D126" s="236" t="s">
        <v>47</v>
      </c>
      <c r="E126" s="230">
        <v>48.2</v>
      </c>
      <c r="F126" s="231">
        <v>0.38500000000000001</v>
      </c>
      <c r="G126" s="239">
        <v>44.16</v>
      </c>
      <c r="H126" s="240">
        <v>8.9999999999999993E-3</v>
      </c>
      <c r="I126" s="252">
        <v>46.12</v>
      </c>
      <c r="J126" s="253">
        <v>0.26600000000000001</v>
      </c>
      <c r="K126" s="303" t="str">
        <f t="shared" si="27"/>
        <v/>
      </c>
      <c r="L126" s="25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0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6"/>
        <v>16</v>
      </c>
      <c r="C127" s="236" t="s">
        <v>63</v>
      </c>
      <c r="D127" s="236" t="s">
        <v>64</v>
      </c>
      <c r="E127" s="230">
        <v>136</v>
      </c>
      <c r="F127" s="231">
        <v>440</v>
      </c>
      <c r="G127" s="239">
        <v>127.3</v>
      </c>
      <c r="H127" s="239">
        <v>64.974000000000004</v>
      </c>
      <c r="I127" s="239">
        <v>134.04</v>
      </c>
      <c r="J127" s="262">
        <v>268.37799999999999</v>
      </c>
      <c r="K127" s="303" t="str">
        <f t="shared" si="27"/>
        <v/>
      </c>
      <c r="L127" s="263"/>
      <c r="M127" s="203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0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6"/>
        <v>17</v>
      </c>
      <c r="C128" s="236" t="s">
        <v>66</v>
      </c>
      <c r="D128" s="236" t="s">
        <v>64</v>
      </c>
      <c r="E128" s="230">
        <v>113.5</v>
      </c>
      <c r="F128" s="231">
        <v>3.7519999999999998</v>
      </c>
      <c r="G128" s="239">
        <v>104.42</v>
      </c>
      <c r="H128" s="239">
        <v>0.54500000000000004</v>
      </c>
      <c r="I128" s="251">
        <v>110.03</v>
      </c>
      <c r="J128" s="262">
        <v>0.29799999999999999</v>
      </c>
      <c r="K128" s="303">
        <v>480.10199999999998</v>
      </c>
      <c r="L128" s="263"/>
      <c r="M128" s="203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0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6"/>
        <v>18</v>
      </c>
      <c r="C129" s="236" t="s">
        <v>67</v>
      </c>
      <c r="D129" s="236" t="s">
        <v>64</v>
      </c>
      <c r="E129" s="230">
        <v>225.4</v>
      </c>
      <c r="F129" s="230">
        <v>1.2</v>
      </c>
      <c r="G129" s="239">
        <v>223.12</v>
      </c>
      <c r="H129" s="239">
        <v>7.0999999999999994E-2</v>
      </c>
      <c r="I129" s="239">
        <v>200.7</v>
      </c>
      <c r="J129" s="262">
        <v>7.4999999999999997E-2</v>
      </c>
      <c r="K129" s="303" t="str">
        <f t="shared" si="27"/>
        <v/>
      </c>
      <c r="L129" s="263"/>
      <c r="M129" s="203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0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6"/>
        <v>19</v>
      </c>
      <c r="C130" s="236" t="s">
        <v>68</v>
      </c>
      <c r="D130" s="236" t="s">
        <v>64</v>
      </c>
      <c r="E130" s="230">
        <v>224</v>
      </c>
      <c r="F130" s="231">
        <v>0.6</v>
      </c>
      <c r="G130" s="239">
        <v>215.98</v>
      </c>
      <c r="H130" s="239">
        <v>0.105</v>
      </c>
      <c r="I130" s="251">
        <v>220.45</v>
      </c>
      <c r="J130" s="264">
        <v>0.314</v>
      </c>
      <c r="K130" s="303" t="str">
        <f t="shared" si="27"/>
        <v/>
      </c>
      <c r="L130" s="265"/>
      <c r="M130" s="203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0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6"/>
        <v>20</v>
      </c>
      <c r="C131" s="236" t="s">
        <v>69</v>
      </c>
      <c r="D131" s="236" t="s">
        <v>64</v>
      </c>
      <c r="E131" s="230">
        <v>196</v>
      </c>
      <c r="F131" s="231">
        <v>1.5820000000000001</v>
      </c>
      <c r="G131" s="239">
        <v>189.04</v>
      </c>
      <c r="H131" s="239">
        <v>0.41899999999999998</v>
      </c>
      <c r="I131" s="251">
        <v>193.73</v>
      </c>
      <c r="J131" s="262">
        <v>0.214</v>
      </c>
      <c r="K131" s="303" t="str">
        <f t="shared" si="27"/>
        <v/>
      </c>
      <c r="L131" s="263"/>
      <c r="M131" s="203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0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6"/>
        <v>21</v>
      </c>
      <c r="C132" s="236" t="s">
        <v>70</v>
      </c>
      <c r="D132" s="236" t="s">
        <v>64</v>
      </c>
      <c r="E132" s="230">
        <v>174</v>
      </c>
      <c r="F132" s="231">
        <v>0.47899999999999998</v>
      </c>
      <c r="G132" s="239">
        <v>172.38</v>
      </c>
      <c r="H132" s="239">
        <v>7.3999999999999996E-2</v>
      </c>
      <c r="I132" s="251">
        <v>169.05</v>
      </c>
      <c r="J132" s="262">
        <v>7.6999999999999999E-2</v>
      </c>
      <c r="K132" s="303">
        <v>226.68</v>
      </c>
      <c r="L132" s="263"/>
      <c r="M132" s="203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0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26"/>
        <v>22</v>
      </c>
      <c r="C133" s="229" t="s">
        <v>71</v>
      </c>
      <c r="D133" s="229" t="s">
        <v>64</v>
      </c>
      <c r="E133" s="237">
        <v>229.1</v>
      </c>
      <c r="F133" s="238">
        <v>0.79200000000000004</v>
      </c>
      <c r="G133" s="232">
        <v>222.84</v>
      </c>
      <c r="H133" s="232">
        <v>0.28000000000000003</v>
      </c>
      <c r="I133" s="266">
        <v>223.25</v>
      </c>
      <c r="J133" s="267">
        <v>0.307</v>
      </c>
      <c r="K133" s="303">
        <v>26.036999999999999</v>
      </c>
      <c r="L133" s="265"/>
      <c r="M133" s="20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0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6"/>
        <v>23</v>
      </c>
      <c r="C134" s="236" t="s">
        <v>72</v>
      </c>
      <c r="D134" s="236" t="s">
        <v>64</v>
      </c>
      <c r="E134" s="230">
        <v>249</v>
      </c>
      <c r="F134" s="231">
        <v>2.1240000000000001</v>
      </c>
      <c r="G134" s="239">
        <v>239.52</v>
      </c>
      <c r="H134" s="239">
        <v>0.187</v>
      </c>
      <c r="I134" s="251">
        <v>238.18</v>
      </c>
      <c r="J134" s="264">
        <v>8.6999999999999994E-2</v>
      </c>
      <c r="K134" s="303">
        <v>235.744</v>
      </c>
      <c r="L134" s="265"/>
      <c r="M134" s="203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0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6"/>
        <v>24</v>
      </c>
      <c r="C135" s="236" t="s">
        <v>73</v>
      </c>
      <c r="D135" s="236" t="s">
        <v>74</v>
      </c>
      <c r="E135" s="230">
        <v>164.75</v>
      </c>
      <c r="F135" s="230">
        <v>5</v>
      </c>
      <c r="G135" s="239">
        <v>154.43</v>
      </c>
      <c r="H135" s="239">
        <v>0.503</v>
      </c>
      <c r="I135" s="239">
        <v>148.25</v>
      </c>
      <c r="J135" s="264">
        <v>2.1949999999999998</v>
      </c>
      <c r="K135" s="303" t="str">
        <f t="shared" si="27"/>
        <v/>
      </c>
      <c r="L135" s="265"/>
      <c r="M135" s="203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0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6"/>
        <v>25</v>
      </c>
      <c r="C136" s="236" t="s">
        <v>75</v>
      </c>
      <c r="D136" s="236" t="s">
        <v>74</v>
      </c>
      <c r="E136" s="230">
        <v>179.1</v>
      </c>
      <c r="F136" s="231">
        <v>4.2</v>
      </c>
      <c r="G136" s="251">
        <v>166.32</v>
      </c>
      <c r="H136" s="251">
        <v>0.39800000000000002</v>
      </c>
      <c r="I136" s="239">
        <v>229.99</v>
      </c>
      <c r="J136" s="262">
        <v>1.9450000000000001</v>
      </c>
      <c r="K136" s="303">
        <v>500</v>
      </c>
      <c r="L136" s="263"/>
      <c r="M136" s="203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0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6"/>
        <v>26</v>
      </c>
      <c r="C137" s="236" t="s">
        <v>76</v>
      </c>
      <c r="D137" s="236" t="s">
        <v>77</v>
      </c>
      <c r="E137" s="230">
        <v>325.56</v>
      </c>
      <c r="F137" s="231">
        <v>0.70099999999999996</v>
      </c>
      <c r="G137" s="251">
        <v>315.85000000000002</v>
      </c>
      <c r="H137" s="251">
        <v>0.114</v>
      </c>
      <c r="I137" s="251">
        <v>316.3</v>
      </c>
      <c r="J137" s="264">
        <v>0.113</v>
      </c>
      <c r="K137" s="303" t="str">
        <f t="shared" si="27"/>
        <v/>
      </c>
      <c r="L137" s="265"/>
      <c r="M137" s="203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0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6"/>
        <v>27</v>
      </c>
      <c r="C138" s="236" t="s">
        <v>78</v>
      </c>
      <c r="D138" s="236" t="s">
        <v>77</v>
      </c>
      <c r="E138" s="230">
        <v>129.19999999999999</v>
      </c>
      <c r="F138" s="231">
        <v>0.5</v>
      </c>
      <c r="G138" s="239">
        <v>123.6</v>
      </c>
      <c r="H138" s="239">
        <v>2.9000000000000001E-2</v>
      </c>
      <c r="I138" s="251">
        <v>127.15</v>
      </c>
      <c r="J138" s="262">
        <v>0.28100000000000003</v>
      </c>
      <c r="K138" s="303">
        <v>275.45699999999999</v>
      </c>
      <c r="L138" s="263"/>
      <c r="M138" s="203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0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6"/>
        <v>28</v>
      </c>
      <c r="C139" s="236" t="s">
        <v>79</v>
      </c>
      <c r="D139" s="236" t="s">
        <v>77</v>
      </c>
      <c r="E139" s="230">
        <v>282.77999999999997</v>
      </c>
      <c r="F139" s="231">
        <v>0.51300000000000001</v>
      </c>
      <c r="G139" s="239">
        <v>277.87</v>
      </c>
      <c r="H139" s="239">
        <v>7.3999999999999996E-2</v>
      </c>
      <c r="I139" s="239">
        <v>377.39</v>
      </c>
      <c r="J139" s="262">
        <v>5.6000000000000001E-2</v>
      </c>
      <c r="K139" s="303" t="str">
        <f t="shared" si="27"/>
        <v>Limpas</v>
      </c>
      <c r="L139" s="263"/>
      <c r="M139" s="203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0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6"/>
        <v>29</v>
      </c>
      <c r="C140" s="236" t="s">
        <v>80</v>
      </c>
      <c r="D140" s="236" t="s">
        <v>77</v>
      </c>
      <c r="E140" s="230">
        <v>99</v>
      </c>
      <c r="F140" s="231">
        <v>2.6110000000000002</v>
      </c>
      <c r="G140" s="239">
        <v>91.8</v>
      </c>
      <c r="H140" s="239">
        <v>0.17</v>
      </c>
      <c r="I140" s="251">
        <v>97.68</v>
      </c>
      <c r="J140" s="264">
        <v>0.72</v>
      </c>
      <c r="K140" s="303" t="str">
        <f t="shared" si="27"/>
        <v/>
      </c>
      <c r="L140" s="265"/>
      <c r="M140" s="203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0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6"/>
        <v>30</v>
      </c>
      <c r="C141" s="236" t="s">
        <v>82</v>
      </c>
      <c r="D141" s="236" t="s">
        <v>77</v>
      </c>
      <c r="E141" s="230">
        <v>189.7</v>
      </c>
      <c r="F141" s="230">
        <v>7.9000000000000001E-2</v>
      </c>
      <c r="G141" s="239">
        <v>188.25</v>
      </c>
      <c r="H141" s="239">
        <v>3.2000000000000001E-2</v>
      </c>
      <c r="I141" s="251">
        <v>189.31</v>
      </c>
      <c r="J141" s="264">
        <v>7.0999999999999994E-2</v>
      </c>
      <c r="K141" s="303" t="str">
        <f t="shared" si="27"/>
        <v/>
      </c>
      <c r="L141" s="265"/>
      <c r="M141" s="203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0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6"/>
        <v>31</v>
      </c>
      <c r="C142" s="236" t="s">
        <v>84</v>
      </c>
      <c r="D142" s="236" t="s">
        <v>77</v>
      </c>
      <c r="E142" s="230">
        <v>171.19</v>
      </c>
      <c r="F142" s="231">
        <v>9.6879999999999994E-2</v>
      </c>
      <c r="G142" s="239">
        <v>169.34</v>
      </c>
      <c r="H142" s="240">
        <v>5.1999999999999998E-2</v>
      </c>
      <c r="I142" s="251">
        <v>167.54</v>
      </c>
      <c r="J142" s="264">
        <v>8.0000000000000002E-3</v>
      </c>
      <c r="K142" s="303">
        <v>8.4770000000000003</v>
      </c>
      <c r="L142" s="265"/>
      <c r="M142" s="203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0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6"/>
        <v>32</v>
      </c>
      <c r="C143" s="236" t="s">
        <v>86</v>
      </c>
      <c r="D143" s="236" t="s">
        <v>87</v>
      </c>
      <c r="E143" s="230">
        <v>142.6</v>
      </c>
      <c r="F143" s="231">
        <v>9.157</v>
      </c>
      <c r="G143" s="239">
        <v>139.43</v>
      </c>
      <c r="H143" s="239">
        <v>1.7649999999999999</v>
      </c>
      <c r="I143" s="239">
        <v>151.63</v>
      </c>
      <c r="J143" s="268">
        <v>5.3719999999999999</v>
      </c>
      <c r="K143" s="303" t="str">
        <f>IF(I143&gt;E143,"Limpas","")</f>
        <v>Limpas</v>
      </c>
      <c r="L143" s="269"/>
      <c r="M143" s="20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0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6"/>
        <v>33</v>
      </c>
      <c r="C144" s="236" t="s">
        <v>89</v>
      </c>
      <c r="D144" s="236" t="s">
        <v>87</v>
      </c>
      <c r="E144" s="230">
        <v>239.5</v>
      </c>
      <c r="F144" s="231">
        <v>2.6720000000000002</v>
      </c>
      <c r="G144" s="239">
        <v>234.45</v>
      </c>
      <c r="H144" s="240">
        <v>0.44600000000000001</v>
      </c>
      <c r="I144" s="239">
        <v>237.26</v>
      </c>
      <c r="J144" s="268">
        <v>1.5129999999999999</v>
      </c>
      <c r="K144" s="303" t="str">
        <f t="shared" si="27"/>
        <v/>
      </c>
      <c r="L144" s="269"/>
      <c r="M144" s="203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0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6"/>
        <v>34</v>
      </c>
      <c r="C145" s="236" t="s">
        <v>91</v>
      </c>
      <c r="D145" s="236" t="s">
        <v>92</v>
      </c>
      <c r="E145" s="230">
        <v>120.5</v>
      </c>
      <c r="F145" s="231">
        <v>3.677</v>
      </c>
      <c r="G145" s="239">
        <v>118.55</v>
      </c>
      <c r="H145" s="239">
        <v>0.59499999999999997</v>
      </c>
      <c r="I145" s="239">
        <v>120.39</v>
      </c>
      <c r="J145" s="262">
        <v>3.4689999999999999</v>
      </c>
      <c r="K145" s="303" t="str">
        <f t="shared" si="27"/>
        <v/>
      </c>
      <c r="L145" s="263"/>
      <c r="M145" s="203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0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6"/>
        <v>35</v>
      </c>
      <c r="C146" s="236" t="s">
        <v>94</v>
      </c>
      <c r="D146" s="236" t="s">
        <v>95</v>
      </c>
      <c r="E146" s="230">
        <v>110.56</v>
      </c>
      <c r="F146" s="231">
        <v>2.75</v>
      </c>
      <c r="G146" s="239">
        <v>107.16</v>
      </c>
      <c r="H146" s="239">
        <v>0.311</v>
      </c>
      <c r="I146" s="239">
        <v>109.61</v>
      </c>
      <c r="J146" s="262">
        <v>1.401</v>
      </c>
      <c r="K146" s="303" t="str">
        <f t="shared" si="27"/>
        <v/>
      </c>
      <c r="L146" s="263"/>
      <c r="M146" s="203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0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6"/>
        <v>36</v>
      </c>
      <c r="C147" s="236" t="s">
        <v>96</v>
      </c>
      <c r="D147" s="236" t="s">
        <v>97</v>
      </c>
      <c r="E147" s="230">
        <v>72</v>
      </c>
      <c r="F147" s="231">
        <v>38.036000000000001</v>
      </c>
      <c r="G147" s="239">
        <v>48.7</v>
      </c>
      <c r="H147" s="240">
        <v>2.5659999999999998</v>
      </c>
      <c r="I147" s="239">
        <v>55.6</v>
      </c>
      <c r="J147" s="268">
        <v>10.227</v>
      </c>
      <c r="K147" s="303">
        <v>31.690999999999999</v>
      </c>
      <c r="L147" s="269"/>
      <c r="M147" s="203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0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6"/>
        <v>37</v>
      </c>
      <c r="C148" s="236" t="s">
        <v>98</v>
      </c>
      <c r="D148" s="236" t="s">
        <v>97</v>
      </c>
      <c r="E148" s="230">
        <v>185</v>
      </c>
      <c r="F148" s="231">
        <v>388.72199999999998</v>
      </c>
      <c r="G148" s="239">
        <v>164.5</v>
      </c>
      <c r="H148" s="240">
        <v>195.773</v>
      </c>
      <c r="I148" s="239">
        <v>167.83</v>
      </c>
      <c r="J148" s="268">
        <v>224.43199999999999</v>
      </c>
      <c r="K148" s="303" t="str">
        <f t="shared" si="27"/>
        <v/>
      </c>
      <c r="L148" s="269"/>
      <c r="M148" s="203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0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6" t="s">
        <v>100</v>
      </c>
      <c r="D149" s="236" t="s">
        <v>101</v>
      </c>
      <c r="E149" s="230">
        <v>231</v>
      </c>
      <c r="F149" s="231">
        <v>30.48</v>
      </c>
      <c r="G149" s="239">
        <v>228.11</v>
      </c>
      <c r="H149" s="240">
        <v>5.93</v>
      </c>
      <c r="I149" s="239">
        <v>228.92</v>
      </c>
      <c r="J149" s="268">
        <v>8.2200000000000006</v>
      </c>
      <c r="K149" s="303" t="str">
        <f>IF(I149&gt;E149,"Limpas","")</f>
        <v/>
      </c>
      <c r="L149" s="269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0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9" t="s">
        <v>109</v>
      </c>
      <c r="D150" s="229" t="s">
        <v>40</v>
      </c>
      <c r="E150" s="237">
        <v>149.30000000000001</v>
      </c>
      <c r="F150" s="238">
        <v>17.670000000000002</v>
      </c>
      <c r="G150" s="237">
        <v>149.30000000000001</v>
      </c>
      <c r="H150" s="238">
        <v>17.670000000000002</v>
      </c>
      <c r="I150" s="237">
        <v>149.30000000000001</v>
      </c>
      <c r="J150" s="270">
        <v>10.92</v>
      </c>
      <c r="K150" s="306" t="s">
        <v>110</v>
      </c>
      <c r="L150" s="272"/>
      <c r="M150" s="203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0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6" t="s">
        <v>111</v>
      </c>
      <c r="D151" s="236" t="s">
        <v>55</v>
      </c>
      <c r="E151" s="230">
        <v>39</v>
      </c>
      <c r="F151" s="231">
        <v>0.47399999999999998</v>
      </c>
      <c r="G151" s="230">
        <v>39</v>
      </c>
      <c r="H151" s="231">
        <v>0.47</v>
      </c>
      <c r="I151" s="273">
        <v>38.9</v>
      </c>
      <c r="J151" s="274">
        <v>0.47</v>
      </c>
      <c r="K151" s="306" t="s">
        <v>99</v>
      </c>
      <c r="L151" s="272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0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0">
        <v>41</v>
      </c>
      <c r="C152" s="275" t="s">
        <v>113</v>
      </c>
      <c r="D152" s="275" t="s">
        <v>55</v>
      </c>
      <c r="E152" s="276">
        <v>70</v>
      </c>
      <c r="F152" s="277">
        <v>0.81699999999999995</v>
      </c>
      <c r="G152" s="276">
        <v>70</v>
      </c>
      <c r="H152" s="277">
        <v>0.82</v>
      </c>
      <c r="I152" s="252">
        <v>69.25</v>
      </c>
      <c r="J152" s="261">
        <v>1.4769999999999499</v>
      </c>
      <c r="K152" s="306"/>
      <c r="L152" s="27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0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7" t="s">
        <v>115</v>
      </c>
      <c r="D153" s="227"/>
      <c r="E153" s="279"/>
      <c r="F153" s="280">
        <f>SUM(F112:F152)</f>
        <v>1813.882478</v>
      </c>
      <c r="G153" s="279"/>
      <c r="H153" s="280">
        <f>SUM(H115:H152)</f>
        <v>609.5870000000001</v>
      </c>
      <c r="I153" s="279"/>
      <c r="J153" s="281">
        <f>SUM(J112:J152)</f>
        <v>1019.0536782345235</v>
      </c>
      <c r="K153" s="307"/>
      <c r="L153" s="308"/>
      <c r="M153" s="20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2" t="s">
        <v>117</v>
      </c>
      <c r="C154" s="209" t="s">
        <v>118</v>
      </c>
      <c r="D154" s="209"/>
      <c r="E154" s="283"/>
      <c r="F154" s="284"/>
      <c r="G154" s="285"/>
      <c r="H154" s="286">
        <v>1</v>
      </c>
      <c r="I154" s="283"/>
      <c r="J154" s="287">
        <f>IFERROR(+J153/H153,0)</f>
        <v>1.6717116313742311</v>
      </c>
      <c r="K154" s="309"/>
      <c r="L154" s="310"/>
      <c r="M154" s="203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1"/>
      <c r="C155" s="290" t="s">
        <v>119</v>
      </c>
      <c r="D155" s="291"/>
      <c r="E155" s="292">
        <v>1736.79</v>
      </c>
      <c r="F155" s="293">
        <v>1</v>
      </c>
      <c r="G155" s="294" t="s">
        <v>117</v>
      </c>
      <c r="H155" s="293">
        <f>+H153/F153*100%</f>
        <v>0.33606752774420928</v>
      </c>
      <c r="I155" s="295"/>
      <c r="J155" s="296">
        <f>+J153/F153</f>
        <v>0.56180799505717682</v>
      </c>
      <c r="K155" s="311"/>
      <c r="L155" s="312"/>
      <c r="M155" s="203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1"/>
      <c r="C156" s="290" t="s">
        <v>120</v>
      </c>
      <c r="D156" s="291"/>
      <c r="E156" s="298">
        <f>F153-E155</f>
        <v>77.092478000000028</v>
      </c>
      <c r="F156" s="299"/>
      <c r="G156" s="201"/>
      <c r="H156" s="299"/>
      <c r="I156" s="198"/>
      <c r="J156" s="299"/>
      <c r="K156" s="300"/>
      <c r="L156" s="300"/>
      <c r="M156" s="203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0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4"/>
      <c r="D157" s="204"/>
      <c r="E157" s="204"/>
      <c r="F157" s="205">
        <v>7</v>
      </c>
      <c r="G157" s="30" t="s">
        <v>19</v>
      </c>
      <c r="H157" s="205">
        <v>2019</v>
      </c>
      <c r="I157" s="204"/>
      <c r="J157" s="204"/>
      <c r="K157" s="206"/>
      <c r="L157" s="207"/>
      <c r="M157" s="203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0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8" t="s">
        <v>20</v>
      </c>
      <c r="C158" s="209" t="s">
        <v>21</v>
      </c>
      <c r="D158" s="209" t="s">
        <v>22</v>
      </c>
      <c r="E158" s="210" t="s">
        <v>23</v>
      </c>
      <c r="F158" s="211"/>
      <c r="G158" s="210" t="s">
        <v>24</v>
      </c>
      <c r="H158" s="211"/>
      <c r="I158" s="210" t="s">
        <v>25</v>
      </c>
      <c r="J158" s="211"/>
      <c r="K158" s="212" t="s">
        <v>122</v>
      </c>
      <c r="L158" s="2"/>
      <c r="M158" s="203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0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3"/>
      <c r="C159" s="214"/>
      <c r="D159" s="214"/>
      <c r="E159" s="215" t="s">
        <v>28</v>
      </c>
      <c r="F159" s="215" t="s">
        <v>29</v>
      </c>
      <c r="G159" s="216" t="s">
        <v>28</v>
      </c>
      <c r="H159" s="215" t="s">
        <v>29</v>
      </c>
      <c r="I159" s="216" t="s">
        <v>28</v>
      </c>
      <c r="J159" s="215" t="s">
        <v>29</v>
      </c>
      <c r="K159" s="217"/>
      <c r="L159" s="2"/>
      <c r="M159" s="203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0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8"/>
      <c r="C160" s="219"/>
      <c r="D160" s="219"/>
      <c r="E160" s="220" t="s">
        <v>30</v>
      </c>
      <c r="F160" s="220" t="s">
        <v>123</v>
      </c>
      <c r="G160" s="221" t="s">
        <v>30</v>
      </c>
      <c r="H160" s="220" t="s">
        <v>123</v>
      </c>
      <c r="I160" s="221" t="s">
        <v>30</v>
      </c>
      <c r="J160" s="220" t="s">
        <v>123</v>
      </c>
      <c r="K160" s="222"/>
      <c r="L160" s="2"/>
      <c r="M160" s="203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0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7">
        <v>2</v>
      </c>
      <c r="D161" s="227">
        <v>3</v>
      </c>
      <c r="E161" s="227">
        <v>4</v>
      </c>
      <c r="F161" s="227">
        <v>5</v>
      </c>
      <c r="G161" s="227">
        <v>6</v>
      </c>
      <c r="H161" s="227">
        <v>7</v>
      </c>
      <c r="I161" s="227">
        <v>8</v>
      </c>
      <c r="J161" s="227">
        <v>9</v>
      </c>
      <c r="K161" s="228">
        <v>10</v>
      </c>
      <c r="L161" s="289"/>
      <c r="M161" s="203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0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9" t="s">
        <v>32</v>
      </c>
      <c r="D162" s="229" t="s">
        <v>33</v>
      </c>
      <c r="E162" s="230">
        <v>55.77</v>
      </c>
      <c r="F162" s="231">
        <v>31.144597999999998</v>
      </c>
      <c r="G162" s="232">
        <v>53.24</v>
      </c>
      <c r="H162" s="232">
        <v>18.036000000000001</v>
      </c>
      <c r="I162" s="232">
        <v>53.77</v>
      </c>
      <c r="J162" s="233">
        <v>20.370999999999999</v>
      </c>
      <c r="K162" s="232">
        <v>0</v>
      </c>
      <c r="L162" s="313">
        <v>2.23</v>
      </c>
      <c r="M162" s="314"/>
      <c r="N162" s="315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0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6" t="s">
        <v>35</v>
      </c>
      <c r="D163" s="236" t="s">
        <v>33</v>
      </c>
      <c r="E163" s="237">
        <v>339.5</v>
      </c>
      <c r="F163" s="238">
        <v>7.77</v>
      </c>
      <c r="G163" s="239">
        <v>338.77</v>
      </c>
      <c r="H163" s="240">
        <v>7.157</v>
      </c>
      <c r="I163" s="239">
        <v>333.26</v>
      </c>
      <c r="J163" s="241">
        <v>2.6749999999999998</v>
      </c>
      <c r="K163" s="232">
        <v>0</v>
      </c>
      <c r="L163" s="316">
        <v>7.335</v>
      </c>
      <c r="M163" s="317"/>
      <c r="N163" s="24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0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2">+B163+1</f>
        <v>3</v>
      </c>
      <c r="C164" s="236" t="s">
        <v>37</v>
      </c>
      <c r="D164" s="236" t="s">
        <v>38</v>
      </c>
      <c r="E164" s="230">
        <v>77.5</v>
      </c>
      <c r="F164" s="231">
        <v>49.02</v>
      </c>
      <c r="G164" s="239">
        <v>73.650000000000006</v>
      </c>
      <c r="H164" s="240">
        <v>27.367000000000001</v>
      </c>
      <c r="I164" s="239">
        <v>75.44</v>
      </c>
      <c r="J164" s="241">
        <v>36.634999999999998</v>
      </c>
      <c r="K164" s="232">
        <v>0</v>
      </c>
      <c r="L164" s="316">
        <v>4.657</v>
      </c>
      <c r="M164" s="314"/>
      <c r="N164" s="315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0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2"/>
        <v>4</v>
      </c>
      <c r="C165" s="236" t="s">
        <v>39</v>
      </c>
      <c r="D165" s="236" t="s">
        <v>40</v>
      </c>
      <c r="E165" s="230">
        <v>463.3</v>
      </c>
      <c r="F165" s="231">
        <v>49.9</v>
      </c>
      <c r="G165" s="245">
        <v>462.22</v>
      </c>
      <c r="H165" s="245">
        <v>27.992000000000001</v>
      </c>
      <c r="I165" s="231">
        <v>462.14</v>
      </c>
      <c r="J165" s="246">
        <v>31.289000000000001</v>
      </c>
      <c r="K165" s="232">
        <v>0</v>
      </c>
      <c r="L165" s="318">
        <v>16.18</v>
      </c>
      <c r="M165" s="319"/>
      <c r="N165" s="320"/>
      <c r="O165" s="321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0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2"/>
        <v>5</v>
      </c>
      <c r="C166" s="236" t="s">
        <v>42</v>
      </c>
      <c r="D166" s="236" t="s">
        <v>43</v>
      </c>
      <c r="E166" s="230">
        <v>207</v>
      </c>
      <c r="F166" s="231">
        <v>9.5030000000000001</v>
      </c>
      <c r="G166" s="239">
        <v>195.32</v>
      </c>
      <c r="H166" s="251">
        <v>1.218</v>
      </c>
      <c r="I166" s="252">
        <v>204.86</v>
      </c>
      <c r="J166" s="253">
        <v>7.0919999999999996</v>
      </c>
      <c r="K166" s="232">
        <v>0</v>
      </c>
      <c r="L166" s="322">
        <v>0.66900000000000004</v>
      </c>
      <c r="M166" s="203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0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2"/>
        <v>6</v>
      </c>
      <c r="C167" s="236" t="s">
        <v>45</v>
      </c>
      <c r="D167" s="236" t="s">
        <v>43</v>
      </c>
      <c r="E167" s="230">
        <v>320</v>
      </c>
      <c r="F167" s="231">
        <v>5.1509999999999998</v>
      </c>
      <c r="G167" s="239">
        <v>306.97000000000003</v>
      </c>
      <c r="H167" s="251">
        <v>0.65700000000000003</v>
      </c>
      <c r="I167" s="252">
        <v>315.5</v>
      </c>
      <c r="J167" s="253">
        <v>3.298</v>
      </c>
      <c r="K167" s="232">
        <v>0</v>
      </c>
      <c r="L167" s="323">
        <v>0.104</v>
      </c>
      <c r="M167" s="203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0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2"/>
        <v>7</v>
      </c>
      <c r="C168" s="236" t="s">
        <v>46</v>
      </c>
      <c r="D168" s="236" t="s">
        <v>47</v>
      </c>
      <c r="E168" s="230">
        <v>90</v>
      </c>
      <c r="F168" s="231">
        <v>689.09100000000001</v>
      </c>
      <c r="G168" s="239">
        <v>79.7</v>
      </c>
      <c r="H168" s="239">
        <v>281.37</v>
      </c>
      <c r="I168" s="252">
        <v>82.66</v>
      </c>
      <c r="J168" s="253">
        <v>374.14791522554725</v>
      </c>
      <c r="K168" s="232">
        <v>0</v>
      </c>
      <c r="L168" s="322">
        <v>517.59400000000005</v>
      </c>
      <c r="M168" s="203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0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2"/>
        <v>8</v>
      </c>
      <c r="C169" s="236" t="s">
        <v>49</v>
      </c>
      <c r="D169" s="236" t="s">
        <v>50</v>
      </c>
      <c r="E169" s="230">
        <v>120.5</v>
      </c>
      <c r="F169" s="231">
        <v>2.0920000000000001</v>
      </c>
      <c r="G169" s="239">
        <v>114.9</v>
      </c>
      <c r="H169" s="240">
        <v>0.22800000000000001</v>
      </c>
      <c r="I169" s="257">
        <v>112.6</v>
      </c>
      <c r="J169" s="305">
        <v>0</v>
      </c>
      <c r="K169" s="232">
        <v>0</v>
      </c>
      <c r="L169" s="324">
        <v>0.93</v>
      </c>
      <c r="M169" s="203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0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2"/>
        <v>9</v>
      </c>
      <c r="C170" s="236" t="s">
        <v>53</v>
      </c>
      <c r="D170" s="236" t="s">
        <v>50</v>
      </c>
      <c r="E170" s="230">
        <v>120.8</v>
      </c>
      <c r="F170" s="231">
        <v>2.3530000000000002</v>
      </c>
      <c r="G170" s="239">
        <v>113.61</v>
      </c>
      <c r="H170" s="240">
        <v>0.35699999999999998</v>
      </c>
      <c r="I170" s="252">
        <v>117.28</v>
      </c>
      <c r="J170" s="253">
        <v>0.85299999999999998</v>
      </c>
      <c r="K170" s="232">
        <v>0</v>
      </c>
      <c r="L170" s="322">
        <v>1.369</v>
      </c>
      <c r="M170" s="203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0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2"/>
        <v>10</v>
      </c>
      <c r="C171" s="236" t="s">
        <v>54</v>
      </c>
      <c r="D171" s="236" t="s">
        <v>55</v>
      </c>
      <c r="E171" s="230">
        <v>46.5</v>
      </c>
      <c r="F171" s="230">
        <v>4.5999999999999996</v>
      </c>
      <c r="G171" s="239">
        <v>43.1</v>
      </c>
      <c r="H171" s="239">
        <v>2.1640000000000001</v>
      </c>
      <c r="I171" s="252">
        <v>42.48</v>
      </c>
      <c r="J171" s="253">
        <v>0.86699999999999999</v>
      </c>
      <c r="K171" s="232">
        <v>0</v>
      </c>
      <c r="L171" s="322">
        <v>2.0649999999999999</v>
      </c>
      <c r="M171" s="203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0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2"/>
        <v>11</v>
      </c>
      <c r="C172" s="236" t="s">
        <v>57</v>
      </c>
      <c r="D172" s="236" t="s">
        <v>55</v>
      </c>
      <c r="E172" s="230">
        <v>51.5</v>
      </c>
      <c r="F172" s="231">
        <v>2.4159999999999999</v>
      </c>
      <c r="G172" s="239">
        <v>46.86</v>
      </c>
      <c r="H172" s="239">
        <v>0.90600000000000003</v>
      </c>
      <c r="I172" s="260">
        <v>50.64</v>
      </c>
      <c r="J172" s="261">
        <v>1.8660000000000001</v>
      </c>
      <c r="K172" s="232">
        <v>0</v>
      </c>
      <c r="L172" s="322">
        <v>2.3380000000000001</v>
      </c>
      <c r="M172" s="203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0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2"/>
        <v>12</v>
      </c>
      <c r="C173" s="236" t="s">
        <v>59</v>
      </c>
      <c r="D173" s="236" t="s">
        <v>47</v>
      </c>
      <c r="E173" s="230">
        <v>81</v>
      </c>
      <c r="F173" s="231">
        <v>1.093</v>
      </c>
      <c r="G173" s="239">
        <v>73.94</v>
      </c>
      <c r="H173" s="240">
        <v>0.18</v>
      </c>
      <c r="I173" s="252">
        <v>75.91</v>
      </c>
      <c r="J173" s="253">
        <v>0.36299999999999999</v>
      </c>
      <c r="K173" s="232">
        <v>0</v>
      </c>
      <c r="L173" s="322">
        <v>0.59299999999999997</v>
      </c>
      <c r="M173" s="20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0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2"/>
        <v>13</v>
      </c>
      <c r="C174" s="236" t="s">
        <v>60</v>
      </c>
      <c r="D174" s="236" t="s">
        <v>47</v>
      </c>
      <c r="E174" s="230">
        <v>82.8</v>
      </c>
      <c r="F174" s="231">
        <v>0.42899999999999999</v>
      </c>
      <c r="G174" s="239">
        <v>80.02</v>
      </c>
      <c r="H174" s="240">
        <v>8.4000000000000005E-2</v>
      </c>
      <c r="I174" s="252">
        <v>81.459999999999994</v>
      </c>
      <c r="J174" s="253">
        <v>0.23799999999999999</v>
      </c>
      <c r="K174" s="232">
        <v>0</v>
      </c>
      <c r="L174" s="322">
        <v>0.21199999999999999</v>
      </c>
      <c r="M174" s="203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0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2"/>
        <v>14</v>
      </c>
      <c r="C175" s="236" t="s">
        <v>61</v>
      </c>
      <c r="D175" s="236" t="s">
        <v>47</v>
      </c>
      <c r="E175" s="230">
        <v>69.95</v>
      </c>
      <c r="F175" s="231">
        <v>0.25</v>
      </c>
      <c r="G175" s="239">
        <v>67.95</v>
      </c>
      <c r="H175" s="230">
        <v>69.900000000000006</v>
      </c>
      <c r="I175" s="252">
        <v>68.460000000000008</v>
      </c>
      <c r="J175" s="253">
        <v>4.2000000000000003E-2</v>
      </c>
      <c r="K175" s="232">
        <v>0</v>
      </c>
      <c r="L175" s="322">
        <v>8.5000000000000006E-2</v>
      </c>
      <c r="M175" s="203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0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2"/>
        <v>15</v>
      </c>
      <c r="C176" s="236" t="s">
        <v>62</v>
      </c>
      <c r="D176" s="236" t="s">
        <v>47</v>
      </c>
      <c r="E176" s="230">
        <v>48.2</v>
      </c>
      <c r="F176" s="231">
        <v>0.38500000000000001</v>
      </c>
      <c r="G176" s="239">
        <v>44.16</v>
      </c>
      <c r="H176" s="240">
        <v>8.9999999999999993E-3</v>
      </c>
      <c r="I176" s="252">
        <v>46.12</v>
      </c>
      <c r="J176" s="253">
        <v>0.26600000000000001</v>
      </c>
      <c r="K176" s="232">
        <v>0</v>
      </c>
      <c r="L176" s="322">
        <v>0.248</v>
      </c>
      <c r="M176" s="203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0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2"/>
        <v>16</v>
      </c>
      <c r="C177" s="236" t="s">
        <v>63</v>
      </c>
      <c r="D177" s="236" t="s">
        <v>64</v>
      </c>
      <c r="E177" s="230">
        <v>136</v>
      </c>
      <c r="F177" s="231">
        <v>440</v>
      </c>
      <c r="G177" s="239">
        <v>127.3</v>
      </c>
      <c r="H177" s="239">
        <v>64.974000000000004</v>
      </c>
      <c r="I177" s="239">
        <v>134.1</v>
      </c>
      <c r="J177" s="262">
        <v>271.17700000000002</v>
      </c>
      <c r="K177" s="232">
        <v>0</v>
      </c>
      <c r="L177" s="325">
        <v>75.671999999999997</v>
      </c>
      <c r="M177" s="203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0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2"/>
        <v>17</v>
      </c>
      <c r="C178" s="236" t="s">
        <v>66</v>
      </c>
      <c r="D178" s="236" t="s">
        <v>64</v>
      </c>
      <c r="E178" s="230">
        <v>113.5</v>
      </c>
      <c r="F178" s="231">
        <v>3.7519999999999998</v>
      </c>
      <c r="G178" s="239">
        <v>104.42</v>
      </c>
      <c r="H178" s="239">
        <v>0.54500000000000004</v>
      </c>
      <c r="I178" s="251">
        <v>110.07</v>
      </c>
      <c r="J178" s="262">
        <v>0.3</v>
      </c>
      <c r="K178" s="232">
        <v>0</v>
      </c>
      <c r="L178" s="325">
        <v>1.0329999999999999</v>
      </c>
      <c r="M178" s="203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0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2"/>
        <v>18</v>
      </c>
      <c r="C179" s="236" t="s">
        <v>67</v>
      </c>
      <c r="D179" s="236" t="s">
        <v>64</v>
      </c>
      <c r="E179" s="230">
        <v>225.4</v>
      </c>
      <c r="F179" s="230">
        <v>1.2</v>
      </c>
      <c r="G179" s="239">
        <v>223.12</v>
      </c>
      <c r="H179" s="239">
        <v>7.0999999999999994E-2</v>
      </c>
      <c r="I179" s="239">
        <v>200.7</v>
      </c>
      <c r="J179" s="262">
        <v>7.4999999999999997E-2</v>
      </c>
      <c r="K179" s="232">
        <v>0</v>
      </c>
      <c r="L179" s="325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0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2"/>
        <v>19</v>
      </c>
      <c r="C180" s="236" t="s">
        <v>68</v>
      </c>
      <c r="D180" s="236" t="s">
        <v>64</v>
      </c>
      <c r="E180" s="230">
        <v>224</v>
      </c>
      <c r="F180" s="231">
        <v>0.6</v>
      </c>
      <c r="G180" s="239">
        <v>215.98</v>
      </c>
      <c r="H180" s="239">
        <v>0.105</v>
      </c>
      <c r="I180" s="251">
        <v>220.47</v>
      </c>
      <c r="J180" s="264">
        <v>0.315</v>
      </c>
      <c r="K180" s="232">
        <v>0</v>
      </c>
      <c r="L180" s="326">
        <v>0.30499999999999999</v>
      </c>
      <c r="M180" s="203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0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2"/>
        <v>20</v>
      </c>
      <c r="C181" s="236" t="s">
        <v>69</v>
      </c>
      <c r="D181" s="236" t="s">
        <v>64</v>
      </c>
      <c r="E181" s="230">
        <v>196</v>
      </c>
      <c r="F181" s="231">
        <v>1.5820000000000001</v>
      </c>
      <c r="G181" s="239">
        <v>189.04</v>
      </c>
      <c r="H181" s="239">
        <v>0.41899999999999998</v>
      </c>
      <c r="I181" s="251">
        <v>193.77</v>
      </c>
      <c r="J181" s="262">
        <v>0.217</v>
      </c>
      <c r="K181" s="232">
        <v>0</v>
      </c>
      <c r="L181" s="325">
        <v>1.522</v>
      </c>
      <c r="M181" s="203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0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2"/>
        <v>21</v>
      </c>
      <c r="C182" s="236" t="s">
        <v>70</v>
      </c>
      <c r="D182" s="236" t="s">
        <v>64</v>
      </c>
      <c r="E182" s="230">
        <v>174</v>
      </c>
      <c r="F182" s="231">
        <v>0.47899999999999998</v>
      </c>
      <c r="G182" s="239">
        <v>172.38</v>
      </c>
      <c r="H182" s="239">
        <v>7.3999999999999996E-2</v>
      </c>
      <c r="I182" s="251">
        <v>169.08</v>
      </c>
      <c r="J182" s="262">
        <v>7.8E-2</v>
      </c>
      <c r="K182" s="232">
        <v>0</v>
      </c>
      <c r="L182" s="325">
        <v>0</v>
      </c>
      <c r="M182" s="203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0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9" t="s">
        <v>71</v>
      </c>
      <c r="D183" s="229" t="s">
        <v>64</v>
      </c>
      <c r="E183" s="237">
        <v>229.1</v>
      </c>
      <c r="F183" s="238">
        <v>0.79200000000000004</v>
      </c>
      <c r="G183" s="232">
        <v>222.84</v>
      </c>
      <c r="H183" s="232">
        <v>0.28000000000000003</v>
      </c>
      <c r="I183" s="266">
        <v>223.26</v>
      </c>
      <c r="J183" s="267">
        <v>0.308</v>
      </c>
      <c r="K183" s="232">
        <v>0</v>
      </c>
      <c r="L183" s="327">
        <v>0.29299999999999998</v>
      </c>
      <c r="M183" s="20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0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2"/>
        <v>23</v>
      </c>
      <c r="C184" s="236" t="s">
        <v>72</v>
      </c>
      <c r="D184" s="236" t="s">
        <v>64</v>
      </c>
      <c r="E184" s="230">
        <v>249</v>
      </c>
      <c r="F184" s="231">
        <v>2.1240000000000001</v>
      </c>
      <c r="G184" s="239">
        <v>239.52</v>
      </c>
      <c r="H184" s="239">
        <v>0.187</v>
      </c>
      <c r="I184" s="251">
        <v>239.19</v>
      </c>
      <c r="J184" s="264">
        <v>8.6999999999999994E-2</v>
      </c>
      <c r="K184" s="232">
        <v>0</v>
      </c>
      <c r="L184" s="326">
        <v>0.502</v>
      </c>
      <c r="M184" s="203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0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2"/>
        <v>24</v>
      </c>
      <c r="C185" s="236" t="s">
        <v>73</v>
      </c>
      <c r="D185" s="236" t="s">
        <v>74</v>
      </c>
      <c r="E185" s="230">
        <v>164.75</v>
      </c>
      <c r="F185" s="230">
        <v>5</v>
      </c>
      <c r="G185" s="239">
        <v>154.43</v>
      </c>
      <c r="H185" s="239">
        <v>0.503</v>
      </c>
      <c r="I185" s="239">
        <v>148.27000000000001</v>
      </c>
      <c r="J185" s="264">
        <v>2.206</v>
      </c>
      <c r="K185" s="232">
        <v>0</v>
      </c>
      <c r="L185" s="326">
        <v>0.39300000000000002</v>
      </c>
      <c r="M185" s="203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0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2"/>
        <v>25</v>
      </c>
      <c r="C186" s="236" t="s">
        <v>75</v>
      </c>
      <c r="D186" s="236" t="s">
        <v>74</v>
      </c>
      <c r="E186" s="230">
        <v>179.1</v>
      </c>
      <c r="F186" s="231">
        <v>4.2</v>
      </c>
      <c r="G186" s="251">
        <v>166.32</v>
      </c>
      <c r="H186" s="251">
        <v>0.39800000000000002</v>
      </c>
      <c r="I186" s="239">
        <v>230.13</v>
      </c>
      <c r="J186" s="262">
        <v>2.0179999999999998</v>
      </c>
      <c r="K186" s="232">
        <v>0</v>
      </c>
      <c r="L186" s="325">
        <v>1.254</v>
      </c>
      <c r="M186" s="203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0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2"/>
        <v>26</v>
      </c>
      <c r="C187" s="236" t="s">
        <v>76</v>
      </c>
      <c r="D187" s="236" t="s">
        <v>77</v>
      </c>
      <c r="E187" s="230">
        <v>325.56</v>
      </c>
      <c r="F187" s="231">
        <v>0.70099999999999996</v>
      </c>
      <c r="G187" s="251">
        <v>315.85000000000002</v>
      </c>
      <c r="H187" s="251">
        <v>0.114</v>
      </c>
      <c r="I187" s="251">
        <v>316.55</v>
      </c>
      <c r="J187" s="264">
        <v>0.122</v>
      </c>
      <c r="K187" s="232">
        <v>0</v>
      </c>
      <c r="L187" s="326">
        <v>0</v>
      </c>
      <c r="M187" s="203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0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2"/>
        <v>27</v>
      </c>
      <c r="C188" s="236" t="s">
        <v>78</v>
      </c>
      <c r="D188" s="236" t="s">
        <v>77</v>
      </c>
      <c r="E188" s="230">
        <v>129.19999999999999</v>
      </c>
      <c r="F188" s="231">
        <v>0.5</v>
      </c>
      <c r="G188" s="239">
        <v>123.6</v>
      </c>
      <c r="H188" s="239">
        <v>2.9000000000000001E-2</v>
      </c>
      <c r="I188" s="251">
        <v>127.15</v>
      </c>
      <c r="J188" s="262">
        <v>0.28100000000000003</v>
      </c>
      <c r="K188" s="232">
        <v>0</v>
      </c>
      <c r="L188" s="325">
        <v>0</v>
      </c>
      <c r="M188" s="203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0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2"/>
        <v>28</v>
      </c>
      <c r="C189" s="236" t="s">
        <v>79</v>
      </c>
      <c r="D189" s="236" t="s">
        <v>77</v>
      </c>
      <c r="E189" s="230">
        <v>282.77999999999997</v>
      </c>
      <c r="F189" s="231">
        <v>0.51300000000000001</v>
      </c>
      <c r="G189" s="239">
        <v>277.87</v>
      </c>
      <c r="H189" s="239">
        <v>7.3999999999999996E-2</v>
      </c>
      <c r="I189" s="239">
        <v>377.39</v>
      </c>
      <c r="J189" s="262">
        <v>5.6000000000000001E-2</v>
      </c>
      <c r="K189" s="232">
        <v>0</v>
      </c>
      <c r="L189" s="325">
        <v>0</v>
      </c>
      <c r="M189" s="203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0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2"/>
        <v>29</v>
      </c>
      <c r="C190" s="236" t="s">
        <v>80</v>
      </c>
      <c r="D190" s="236" t="s">
        <v>77</v>
      </c>
      <c r="E190" s="230">
        <v>99</v>
      </c>
      <c r="F190" s="231">
        <v>2.6110000000000002</v>
      </c>
      <c r="G190" s="239">
        <v>91.8</v>
      </c>
      <c r="H190" s="239">
        <v>0.17</v>
      </c>
      <c r="I190" s="251">
        <v>97.72</v>
      </c>
      <c r="J190" s="264">
        <v>0.72799999999999998</v>
      </c>
      <c r="K190" s="232">
        <v>0</v>
      </c>
      <c r="L190" s="326">
        <v>0.20699999999999999</v>
      </c>
      <c r="M190" s="203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0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2"/>
        <v>30</v>
      </c>
      <c r="C191" s="236" t="s">
        <v>82</v>
      </c>
      <c r="D191" s="236" t="s">
        <v>77</v>
      </c>
      <c r="E191" s="230">
        <v>189.7</v>
      </c>
      <c r="F191" s="230">
        <v>7.9000000000000001E-2</v>
      </c>
      <c r="G191" s="239">
        <v>188.25</v>
      </c>
      <c r="H191" s="239">
        <v>3.2000000000000001E-2</v>
      </c>
      <c r="I191" s="251">
        <v>189.33</v>
      </c>
      <c r="J191" s="264">
        <v>7.0999999999999994E-2</v>
      </c>
      <c r="K191" s="232">
        <v>0</v>
      </c>
      <c r="L191" s="326">
        <v>0</v>
      </c>
      <c r="M191" s="203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0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2"/>
        <v>31</v>
      </c>
      <c r="C192" s="236" t="s">
        <v>84</v>
      </c>
      <c r="D192" s="236" t="s">
        <v>77</v>
      </c>
      <c r="E192" s="230">
        <v>171.19</v>
      </c>
      <c r="F192" s="231">
        <v>9.6879999999999994E-2</v>
      </c>
      <c r="G192" s="239">
        <v>169.34</v>
      </c>
      <c r="H192" s="240">
        <v>5.1999999999999998E-2</v>
      </c>
      <c r="I192" s="251">
        <v>167.62</v>
      </c>
      <c r="J192" s="264">
        <v>0.01</v>
      </c>
      <c r="K192" s="232">
        <v>0</v>
      </c>
      <c r="L192" s="326">
        <v>0</v>
      </c>
      <c r="M192" s="203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0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2"/>
        <v>32</v>
      </c>
      <c r="C193" s="236" t="s">
        <v>86</v>
      </c>
      <c r="D193" s="236" t="s">
        <v>87</v>
      </c>
      <c r="E193" s="230">
        <v>142.6</v>
      </c>
      <c r="F193" s="231">
        <v>9.157</v>
      </c>
      <c r="G193" s="239">
        <v>139.43</v>
      </c>
      <c r="H193" s="239">
        <v>1.7649999999999999</v>
      </c>
      <c r="I193" s="239">
        <v>151.66999999999999</v>
      </c>
      <c r="J193" s="268">
        <v>5.4710000000000001</v>
      </c>
      <c r="K193" s="232">
        <v>0</v>
      </c>
      <c r="L193" s="328">
        <v>5.0510000000000002</v>
      </c>
      <c r="M193" s="20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0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6" t="s">
        <v>89</v>
      </c>
      <c r="D194" s="236" t="s">
        <v>87</v>
      </c>
      <c r="E194" s="230">
        <v>239.5</v>
      </c>
      <c r="F194" s="231">
        <v>2.6720000000000002</v>
      </c>
      <c r="G194" s="239">
        <v>234.45</v>
      </c>
      <c r="H194" s="240">
        <v>0.44600000000000001</v>
      </c>
      <c r="I194" s="239">
        <v>237.27</v>
      </c>
      <c r="J194" s="268">
        <v>1.5169999999999999</v>
      </c>
      <c r="K194" s="232">
        <v>0</v>
      </c>
      <c r="L194" s="328">
        <v>0.90900000000000003</v>
      </c>
      <c r="M194" s="203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0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2"/>
        <v>34</v>
      </c>
      <c r="C195" s="236" t="s">
        <v>91</v>
      </c>
      <c r="D195" s="236" t="s">
        <v>92</v>
      </c>
      <c r="E195" s="230">
        <v>120.5</v>
      </c>
      <c r="F195" s="231">
        <v>3.677</v>
      </c>
      <c r="G195" s="239">
        <v>118.55</v>
      </c>
      <c r="H195" s="239">
        <v>0.59499999999999997</v>
      </c>
      <c r="I195" s="239">
        <v>120.4</v>
      </c>
      <c r="J195" s="262">
        <v>3.488</v>
      </c>
      <c r="K195" s="232">
        <v>0</v>
      </c>
      <c r="L195" s="325">
        <v>3.113</v>
      </c>
      <c r="M195" s="203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0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2"/>
        <v>35</v>
      </c>
      <c r="C196" s="236" t="s">
        <v>94</v>
      </c>
      <c r="D196" s="236" t="s">
        <v>95</v>
      </c>
      <c r="E196" s="230">
        <v>110.56</v>
      </c>
      <c r="F196" s="231">
        <v>2.75</v>
      </c>
      <c r="G196" s="239">
        <v>107.16</v>
      </c>
      <c r="H196" s="239">
        <v>0.311</v>
      </c>
      <c r="I196" s="239">
        <v>109.63</v>
      </c>
      <c r="J196" s="262">
        <v>1.419</v>
      </c>
      <c r="K196" s="232">
        <v>0</v>
      </c>
      <c r="L196" s="325">
        <v>1.276</v>
      </c>
      <c r="M196" s="203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0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2"/>
        <v>36</v>
      </c>
      <c r="C197" s="236" t="s">
        <v>96</v>
      </c>
      <c r="D197" s="236" t="s">
        <v>97</v>
      </c>
      <c r="E197" s="230">
        <v>72</v>
      </c>
      <c r="F197" s="231">
        <v>38.036000000000001</v>
      </c>
      <c r="G197" s="239">
        <v>54.7</v>
      </c>
      <c r="H197" s="240">
        <v>8.798</v>
      </c>
      <c r="I197" s="239">
        <v>55.89</v>
      </c>
      <c r="J197" s="268">
        <v>10.532</v>
      </c>
      <c r="K197" s="232">
        <v>0</v>
      </c>
      <c r="L197" s="328">
        <v>12.279</v>
      </c>
      <c r="M197" s="203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0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2"/>
        <v>37</v>
      </c>
      <c r="C198" s="236" t="s">
        <v>98</v>
      </c>
      <c r="D198" s="236" t="s">
        <v>97</v>
      </c>
      <c r="E198" s="230">
        <v>185</v>
      </c>
      <c r="F198" s="231">
        <v>388.72199999999998</v>
      </c>
      <c r="G198" s="239">
        <v>167</v>
      </c>
      <c r="H198" s="240">
        <v>217.202</v>
      </c>
      <c r="I198" s="239">
        <v>168.04</v>
      </c>
      <c r="J198" s="268">
        <v>226.262</v>
      </c>
      <c r="K198" s="232">
        <v>0</v>
      </c>
      <c r="L198" s="328">
        <v>245.49</v>
      </c>
      <c r="M198" s="203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0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6" t="s">
        <v>100</v>
      </c>
      <c r="D199" s="236" t="s">
        <v>101</v>
      </c>
      <c r="E199" s="230">
        <v>231</v>
      </c>
      <c r="F199" s="231">
        <v>30.48</v>
      </c>
      <c r="G199" s="239">
        <v>228.11</v>
      </c>
      <c r="H199" s="240">
        <v>5.93</v>
      </c>
      <c r="I199" s="239">
        <v>228.56</v>
      </c>
      <c r="J199" s="268">
        <v>6.94</v>
      </c>
      <c r="K199" s="232">
        <v>0</v>
      </c>
      <c r="L199" s="322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0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9" t="s">
        <v>109</v>
      </c>
      <c r="D200" s="229" t="s">
        <v>40</v>
      </c>
      <c r="E200" s="237">
        <v>149.30000000000001</v>
      </c>
      <c r="F200" s="238">
        <v>17.670000000000002</v>
      </c>
      <c r="G200" s="237">
        <v>149.30000000000001</v>
      </c>
      <c r="H200" s="238">
        <v>17.670000000000002</v>
      </c>
      <c r="I200" s="237">
        <v>149.31200000000001</v>
      </c>
      <c r="J200" s="270">
        <v>10.93</v>
      </c>
      <c r="K200" s="232">
        <v>0</v>
      </c>
      <c r="L200" s="238">
        <v>17.701000000000001</v>
      </c>
      <c r="M200" s="203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0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6" t="s">
        <v>111</v>
      </c>
      <c r="D201" s="236" t="s">
        <v>55</v>
      </c>
      <c r="E201" s="230">
        <v>39</v>
      </c>
      <c r="F201" s="231">
        <v>0.47399999999999998</v>
      </c>
      <c r="G201" s="230">
        <v>39</v>
      </c>
      <c r="H201" s="231">
        <v>0.47</v>
      </c>
      <c r="I201" s="273">
        <v>38.909999999999997</v>
      </c>
      <c r="J201" s="274">
        <v>0.47199999999999998</v>
      </c>
      <c r="K201" s="232">
        <v>0</v>
      </c>
      <c r="L201" s="231">
        <v>0.36199999999999999</v>
      </c>
      <c r="M201" s="203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0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0">
        <v>41</v>
      </c>
      <c r="C202" s="275" t="s">
        <v>113</v>
      </c>
      <c r="D202" s="275" t="s">
        <v>55</v>
      </c>
      <c r="E202" s="276">
        <v>70</v>
      </c>
      <c r="F202" s="277">
        <v>0.81699999999999995</v>
      </c>
      <c r="G202" s="276">
        <v>70</v>
      </c>
      <c r="H202" s="277">
        <v>0.82</v>
      </c>
      <c r="I202" s="252">
        <v>69.150000000000006</v>
      </c>
      <c r="J202" s="261">
        <v>1.4649999999999499</v>
      </c>
      <c r="K202" s="232">
        <v>0</v>
      </c>
      <c r="L202" s="277">
        <v>0</v>
      </c>
      <c r="M202" s="203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0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7" t="s">
        <v>115</v>
      </c>
      <c r="D203" s="227"/>
      <c r="E203" s="279"/>
      <c r="F203" s="280">
        <f>SUM(F162:F202)</f>
        <v>1813.882478</v>
      </c>
      <c r="G203" s="279"/>
      <c r="H203" s="329">
        <f>SUM(H165:H202)</f>
        <v>707.09900000000005</v>
      </c>
      <c r="I203" s="330"/>
      <c r="J203" s="331">
        <f>SUM(J162:J202)</f>
        <v>1026.5479152255475</v>
      </c>
      <c r="K203" s="281">
        <f>SUM(K162:K202)</f>
        <v>0</v>
      </c>
      <c r="L203" s="281">
        <f>SUM(L162:L202)</f>
        <v>944.37000000000012</v>
      </c>
      <c r="M203" s="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2" t="s">
        <v>117</v>
      </c>
      <c r="C204" s="209" t="s">
        <v>118</v>
      </c>
      <c r="D204" s="209"/>
      <c r="E204" s="283"/>
      <c r="F204" s="284"/>
      <c r="G204" s="285"/>
      <c r="H204" s="332">
        <v>1</v>
      </c>
      <c r="I204" s="310"/>
      <c r="J204" s="333">
        <f>IFERROR(+J203/H203,0)</f>
        <v>1.4517739598352528</v>
      </c>
      <c r="K204" s="287">
        <f>IFERROR(+K203/I203,0)</f>
        <v>0</v>
      </c>
      <c r="L204" s="289"/>
      <c r="M204" s="203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1"/>
      <c r="C205" s="290" t="s">
        <v>119</v>
      </c>
      <c r="D205" s="291"/>
      <c r="E205" s="292">
        <v>1736.79</v>
      </c>
      <c r="F205" s="293">
        <v>1</v>
      </c>
      <c r="G205" s="294" t="s">
        <v>117</v>
      </c>
      <c r="H205" s="334">
        <f>+H203/F203*100%</f>
        <v>0.38982624760764684</v>
      </c>
      <c r="I205" s="310"/>
      <c r="J205" s="335">
        <f>+J203/F203</f>
        <v>0.56593959513707126</v>
      </c>
      <c r="K205" s="296"/>
      <c r="L205" s="289"/>
      <c r="M205" s="203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1"/>
      <c r="C206" s="290" t="s">
        <v>120</v>
      </c>
      <c r="D206" s="291"/>
      <c r="E206" s="298">
        <f>F203-E205</f>
        <v>77.092478000000028</v>
      </c>
      <c r="F206" s="299"/>
      <c r="G206" s="201"/>
      <c r="H206" s="299"/>
      <c r="I206" s="198"/>
      <c r="J206" s="299"/>
      <c r="K206" s="300"/>
      <c r="L206" s="289"/>
      <c r="M206" s="203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0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4"/>
      <c r="D207" s="204"/>
      <c r="E207" s="204"/>
      <c r="F207" s="205">
        <v>6</v>
      </c>
      <c r="G207" s="30" t="s">
        <v>19</v>
      </c>
      <c r="H207" s="205">
        <v>2019</v>
      </c>
      <c r="I207" s="204"/>
      <c r="J207" s="204"/>
      <c r="K207" s="206"/>
      <c r="L207" s="289"/>
      <c r="M207" s="203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0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8" t="s">
        <v>20</v>
      </c>
      <c r="C208" s="209" t="s">
        <v>21</v>
      </c>
      <c r="D208" s="209" t="s">
        <v>22</v>
      </c>
      <c r="E208" s="210" t="s">
        <v>23</v>
      </c>
      <c r="F208" s="211"/>
      <c r="G208" s="210" t="s">
        <v>24</v>
      </c>
      <c r="H208" s="211"/>
      <c r="I208" s="210" t="s">
        <v>25</v>
      </c>
      <c r="J208" s="211"/>
      <c r="K208" s="212" t="s">
        <v>122</v>
      </c>
      <c r="L208" s="289"/>
      <c r="M208" s="203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0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3"/>
      <c r="C209" s="214"/>
      <c r="D209" s="214"/>
      <c r="E209" s="215" t="s">
        <v>28</v>
      </c>
      <c r="F209" s="215" t="s">
        <v>29</v>
      </c>
      <c r="G209" s="216" t="s">
        <v>28</v>
      </c>
      <c r="H209" s="215" t="s">
        <v>29</v>
      </c>
      <c r="I209" s="216" t="s">
        <v>28</v>
      </c>
      <c r="J209" s="215" t="s">
        <v>29</v>
      </c>
      <c r="K209" s="217"/>
      <c r="L209" s="289"/>
      <c r="M209" s="203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0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8"/>
      <c r="C210" s="219"/>
      <c r="D210" s="219"/>
      <c r="E210" s="220" t="s">
        <v>30</v>
      </c>
      <c r="F210" s="220" t="s">
        <v>123</v>
      </c>
      <c r="G210" s="221" t="s">
        <v>30</v>
      </c>
      <c r="H210" s="220" t="s">
        <v>123</v>
      </c>
      <c r="I210" s="221" t="s">
        <v>30</v>
      </c>
      <c r="J210" s="220" t="s">
        <v>123</v>
      </c>
      <c r="K210" s="222"/>
      <c r="L210" s="289"/>
      <c r="M210" s="203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0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7">
        <v>2</v>
      </c>
      <c r="D211" s="227">
        <v>3</v>
      </c>
      <c r="E211" s="227">
        <v>4</v>
      </c>
      <c r="F211" s="227">
        <v>5</v>
      </c>
      <c r="G211" s="227">
        <v>6</v>
      </c>
      <c r="H211" s="227">
        <v>7</v>
      </c>
      <c r="I211" s="227">
        <v>8</v>
      </c>
      <c r="J211" s="227">
        <v>9</v>
      </c>
      <c r="K211" s="228">
        <v>10</v>
      </c>
      <c r="L211" s="289"/>
      <c r="M211" s="203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0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9" t="s">
        <v>32</v>
      </c>
      <c r="D212" s="229" t="s">
        <v>33</v>
      </c>
      <c r="E212" s="230">
        <v>55.77</v>
      </c>
      <c r="F212" s="231">
        <v>31.144597999999998</v>
      </c>
      <c r="G212" s="232">
        <v>53.24</v>
      </c>
      <c r="H212" s="232">
        <v>18.036000000000001</v>
      </c>
      <c r="I212" s="232">
        <v>53.8</v>
      </c>
      <c r="J212" s="233">
        <v>20.503</v>
      </c>
      <c r="K212" s="232"/>
      <c r="L212" s="336"/>
      <c r="M212" s="203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0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6" t="s">
        <v>35</v>
      </c>
      <c r="D213" s="236" t="s">
        <v>33</v>
      </c>
      <c r="E213" s="237">
        <v>339.5</v>
      </c>
      <c r="F213" s="238">
        <v>7.77</v>
      </c>
      <c r="G213" s="239">
        <v>338.77</v>
      </c>
      <c r="H213" s="240">
        <v>7.157</v>
      </c>
      <c r="I213" s="239">
        <v>333.26</v>
      </c>
      <c r="J213" s="241">
        <v>2.6749999999999998</v>
      </c>
      <c r="K213" s="232"/>
      <c r="L213" s="337"/>
      <c r="M213" s="20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0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37">+B213+1</f>
        <v>3</v>
      </c>
      <c r="C214" s="236" t="s">
        <v>37</v>
      </c>
      <c r="D214" s="236" t="s">
        <v>38</v>
      </c>
      <c r="E214" s="230">
        <v>77.5</v>
      </c>
      <c r="F214" s="231">
        <v>49.02</v>
      </c>
      <c r="G214" s="239">
        <v>73.650000000000006</v>
      </c>
      <c r="H214" s="240">
        <v>27.367000000000001</v>
      </c>
      <c r="I214" s="239">
        <v>75.48</v>
      </c>
      <c r="J214" s="241">
        <v>36.854999999999997</v>
      </c>
      <c r="K214" s="232"/>
      <c r="L214" s="337"/>
      <c r="M214" s="203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0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37"/>
        <v>4</v>
      </c>
      <c r="C215" s="236" t="s">
        <v>39</v>
      </c>
      <c r="D215" s="236" t="s">
        <v>40</v>
      </c>
      <c r="E215" s="230">
        <v>463.3</v>
      </c>
      <c r="F215" s="231">
        <v>49.9</v>
      </c>
      <c r="G215" s="245">
        <v>462.22</v>
      </c>
      <c r="H215" s="245">
        <v>27.992000000000001</v>
      </c>
      <c r="I215" s="231">
        <v>462.11</v>
      </c>
      <c r="J215" s="246">
        <v>30.783000000000001</v>
      </c>
      <c r="K215" s="232"/>
      <c r="L215" s="338"/>
      <c r="M215" s="320"/>
      <c r="N215" s="321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0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37"/>
        <v>5</v>
      </c>
      <c r="C216" s="236" t="s">
        <v>42</v>
      </c>
      <c r="D216" s="236" t="s">
        <v>43</v>
      </c>
      <c r="E216" s="230">
        <v>207</v>
      </c>
      <c r="F216" s="231">
        <v>9.5030000000000001</v>
      </c>
      <c r="G216" s="239">
        <v>195.32</v>
      </c>
      <c r="H216" s="251">
        <v>1.218</v>
      </c>
      <c r="I216" s="252">
        <v>205.07</v>
      </c>
      <c r="J216" s="253">
        <v>7.3079999999999998</v>
      </c>
      <c r="K216" s="232"/>
      <c r="L216" s="339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0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37"/>
        <v>6</v>
      </c>
      <c r="C217" s="236" t="s">
        <v>45</v>
      </c>
      <c r="D217" s="236" t="s">
        <v>43</v>
      </c>
      <c r="E217" s="230">
        <v>320</v>
      </c>
      <c r="F217" s="231">
        <v>5.1509999999999998</v>
      </c>
      <c r="G217" s="239">
        <v>306.97000000000003</v>
      </c>
      <c r="H217" s="251">
        <v>0.65700000000000003</v>
      </c>
      <c r="I217" s="252">
        <v>316</v>
      </c>
      <c r="J217" s="253">
        <v>3.335</v>
      </c>
      <c r="K217" s="232"/>
      <c r="L217" s="339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0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37"/>
        <v>7</v>
      </c>
      <c r="C218" s="236" t="s">
        <v>46</v>
      </c>
      <c r="D218" s="236" t="s">
        <v>47</v>
      </c>
      <c r="E218" s="230">
        <v>90</v>
      </c>
      <c r="F218" s="231">
        <v>689.09100000000001</v>
      </c>
      <c r="G218" s="239">
        <v>79.7</v>
      </c>
      <c r="H218" s="239">
        <v>281.37</v>
      </c>
      <c r="I218" s="252">
        <v>82.74</v>
      </c>
      <c r="J218" s="253">
        <v>376.90786694878381</v>
      </c>
      <c r="K218" s="232"/>
      <c r="L218" s="339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0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37"/>
        <v>8</v>
      </c>
      <c r="C219" s="236" t="s">
        <v>49</v>
      </c>
      <c r="D219" s="236" t="s">
        <v>50</v>
      </c>
      <c r="E219" s="230">
        <v>120.5</v>
      </c>
      <c r="F219" s="231">
        <v>2.0920000000000001</v>
      </c>
      <c r="G219" s="239">
        <v>114.9</v>
      </c>
      <c r="H219" s="240">
        <v>0.22800000000000001</v>
      </c>
      <c r="I219" s="257">
        <v>112.6</v>
      </c>
      <c r="J219" s="305">
        <v>0</v>
      </c>
      <c r="K219" s="232"/>
      <c r="L219" s="340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0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37"/>
        <v>9</v>
      </c>
      <c r="C220" s="236" t="s">
        <v>53</v>
      </c>
      <c r="D220" s="236" t="s">
        <v>50</v>
      </c>
      <c r="E220" s="230">
        <v>120.8</v>
      </c>
      <c r="F220" s="231">
        <v>2.3530000000000002</v>
      </c>
      <c r="G220" s="239">
        <v>113.61</v>
      </c>
      <c r="H220" s="240">
        <v>0.35699999999999998</v>
      </c>
      <c r="I220" s="252">
        <v>117.28</v>
      </c>
      <c r="J220" s="253">
        <v>0.85299999999999998</v>
      </c>
      <c r="K220" s="232"/>
      <c r="L220" s="339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0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37"/>
        <v>10</v>
      </c>
      <c r="C221" s="236" t="s">
        <v>54</v>
      </c>
      <c r="D221" s="236" t="s">
        <v>55</v>
      </c>
      <c r="E221" s="230">
        <v>46.5</v>
      </c>
      <c r="F221" s="230">
        <v>4.5999999999999996</v>
      </c>
      <c r="G221" s="239">
        <v>43.1</v>
      </c>
      <c r="H221" s="239">
        <v>2.1640000000000001</v>
      </c>
      <c r="I221" s="252">
        <v>42.52</v>
      </c>
      <c r="J221" s="253">
        <v>0.873</v>
      </c>
      <c r="K221" s="232"/>
      <c r="L221" s="339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0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37"/>
        <v>11</v>
      </c>
      <c r="C222" s="236" t="s">
        <v>57</v>
      </c>
      <c r="D222" s="236" t="s">
        <v>55</v>
      </c>
      <c r="E222" s="230">
        <v>51.5</v>
      </c>
      <c r="F222" s="231">
        <v>2.4159999999999999</v>
      </c>
      <c r="G222" s="239">
        <v>46.86</v>
      </c>
      <c r="H222" s="239">
        <v>0.90600000000000003</v>
      </c>
      <c r="I222" s="260">
        <v>50.66</v>
      </c>
      <c r="J222" s="261">
        <v>1.885</v>
      </c>
      <c r="K222" s="232"/>
      <c r="L222" s="34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0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37"/>
        <v>12</v>
      </c>
      <c r="C223" s="236" t="s">
        <v>59</v>
      </c>
      <c r="D223" s="236" t="s">
        <v>47</v>
      </c>
      <c r="E223" s="230">
        <v>81</v>
      </c>
      <c r="F223" s="231">
        <v>1.093</v>
      </c>
      <c r="G223" s="239">
        <v>73.94</v>
      </c>
      <c r="H223" s="240">
        <v>0.18</v>
      </c>
      <c r="I223" s="252">
        <v>75.91</v>
      </c>
      <c r="J223" s="253">
        <v>0.36299999999999999</v>
      </c>
      <c r="K223" s="232"/>
      <c r="L223" s="339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0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37"/>
        <v>13</v>
      </c>
      <c r="C224" s="236" t="s">
        <v>60</v>
      </c>
      <c r="D224" s="236" t="s">
        <v>47</v>
      </c>
      <c r="E224" s="230">
        <v>82.8</v>
      </c>
      <c r="F224" s="231">
        <v>0.42899999999999999</v>
      </c>
      <c r="G224" s="239">
        <v>80.02</v>
      </c>
      <c r="H224" s="240">
        <v>8.4000000000000005E-2</v>
      </c>
      <c r="I224" s="252">
        <v>81.47999999999999</v>
      </c>
      <c r="J224" s="253">
        <v>0.24</v>
      </c>
      <c r="K224" s="232"/>
      <c r="L224" s="339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0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37"/>
        <v>14</v>
      </c>
      <c r="C225" s="236" t="s">
        <v>61</v>
      </c>
      <c r="D225" s="236" t="s">
        <v>47</v>
      </c>
      <c r="E225" s="230">
        <v>69.95</v>
      </c>
      <c r="F225" s="231">
        <v>0.25</v>
      </c>
      <c r="G225" s="239">
        <v>67.95</v>
      </c>
      <c r="H225" s="239">
        <v>4.9000000000000002E-2</v>
      </c>
      <c r="I225" s="252">
        <v>68.460000000000008</v>
      </c>
      <c r="J225" s="253">
        <v>4.2000000000000003E-2</v>
      </c>
      <c r="K225" s="232"/>
      <c r="L225" s="339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0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37"/>
        <v>15</v>
      </c>
      <c r="C226" s="236" t="s">
        <v>62</v>
      </c>
      <c r="D226" s="236" t="s">
        <v>47</v>
      </c>
      <c r="E226" s="230">
        <v>48.2</v>
      </c>
      <c r="F226" s="231">
        <v>0.38500000000000001</v>
      </c>
      <c r="G226" s="239">
        <v>44.16</v>
      </c>
      <c r="H226" s="240">
        <v>8.9999999999999993E-3</v>
      </c>
      <c r="I226" s="252">
        <v>46.14</v>
      </c>
      <c r="J226" s="253">
        <v>0.27</v>
      </c>
      <c r="K226" s="232"/>
      <c r="L226" s="339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0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37"/>
        <v>16</v>
      </c>
      <c r="C227" s="236" t="s">
        <v>63</v>
      </c>
      <c r="D227" s="236" t="s">
        <v>64</v>
      </c>
      <c r="E227" s="230">
        <v>136</v>
      </c>
      <c r="F227" s="231">
        <v>440</v>
      </c>
      <c r="G227" s="239">
        <v>127.3</v>
      </c>
      <c r="H227" s="239">
        <v>64.974000000000004</v>
      </c>
      <c r="I227" s="239">
        <v>134.13</v>
      </c>
      <c r="J227" s="262">
        <v>272.577</v>
      </c>
      <c r="K227" s="232"/>
      <c r="L227" s="342"/>
      <c r="M227" s="203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0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37"/>
        <v>17</v>
      </c>
      <c r="C228" s="236" t="s">
        <v>66</v>
      </c>
      <c r="D228" s="236" t="s">
        <v>64</v>
      </c>
      <c r="E228" s="230">
        <v>113.5</v>
      </c>
      <c r="F228" s="231">
        <v>3.7519999999999998</v>
      </c>
      <c r="G228" s="239">
        <v>104.42</v>
      </c>
      <c r="H228" s="239">
        <v>0.54500000000000004</v>
      </c>
      <c r="I228" s="251">
        <v>110.08</v>
      </c>
      <c r="J228" s="262">
        <v>0.30099999999999999</v>
      </c>
      <c r="K228" s="232"/>
      <c r="L228" s="342"/>
      <c r="M228" s="203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0">
        <f t="shared" si="34"/>
        <v>156</v>
      </c>
      <c r="AR228">
        <f t="shared" si="38"/>
        <v>1055.06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37"/>
        <v>18</v>
      </c>
      <c r="C229" s="236" t="s">
        <v>67</v>
      </c>
      <c r="D229" s="236" t="s">
        <v>64</v>
      </c>
      <c r="E229" s="230">
        <v>225.4</v>
      </c>
      <c r="F229" s="230">
        <v>1.2</v>
      </c>
      <c r="G229" s="239">
        <v>223.12</v>
      </c>
      <c r="H229" s="239">
        <v>7.0999999999999994E-2</v>
      </c>
      <c r="I229" s="239">
        <v>200.7</v>
      </c>
      <c r="J229" s="262">
        <v>7.4999999999999997E-2</v>
      </c>
      <c r="K229" s="232"/>
      <c r="L229" s="342"/>
      <c r="M229" s="343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0">
        <f t="shared" si="34"/>
        <v>157</v>
      </c>
      <c r="AR229">
        <f t="shared" si="38"/>
        <v>1045.25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37"/>
        <v>19</v>
      </c>
      <c r="C230" s="236" t="s">
        <v>68</v>
      </c>
      <c r="D230" s="236" t="s">
        <v>64</v>
      </c>
      <c r="E230" s="230">
        <v>224</v>
      </c>
      <c r="F230" s="231">
        <v>0.6</v>
      </c>
      <c r="G230" s="239">
        <v>215.98</v>
      </c>
      <c r="H230" s="239">
        <v>0.105</v>
      </c>
      <c r="I230" s="251">
        <v>220.48</v>
      </c>
      <c r="J230" s="264">
        <v>0.316</v>
      </c>
      <c r="K230" s="232"/>
      <c r="L230" s="344"/>
      <c r="M230" s="244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0">
        <f t="shared" si="34"/>
        <v>158</v>
      </c>
      <c r="AR230">
        <f t="shared" si="38"/>
        <v>1034.6400000000001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37"/>
        <v>20</v>
      </c>
      <c r="C231" s="236" t="s">
        <v>69</v>
      </c>
      <c r="D231" s="236" t="s">
        <v>64</v>
      </c>
      <c r="E231" s="230">
        <v>196</v>
      </c>
      <c r="F231" s="231">
        <v>1.5820000000000001</v>
      </c>
      <c r="G231" s="239">
        <v>189.04</v>
      </c>
      <c r="H231" s="239">
        <v>0.41899999999999998</v>
      </c>
      <c r="I231" s="251">
        <v>193.77</v>
      </c>
      <c r="J231" s="262">
        <v>0.217</v>
      </c>
      <c r="K231" s="232"/>
      <c r="L231" s="342"/>
      <c r="M231" s="244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0">
        <f t="shared" si="34"/>
        <v>159</v>
      </c>
      <c r="AR231">
        <f t="shared" si="38"/>
        <v>1026.55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37"/>
        <v>21</v>
      </c>
      <c r="C232" s="236" t="s">
        <v>70</v>
      </c>
      <c r="D232" s="236" t="s">
        <v>64</v>
      </c>
      <c r="E232" s="230">
        <v>174</v>
      </c>
      <c r="F232" s="231">
        <v>0.47899999999999998</v>
      </c>
      <c r="G232" s="239">
        <v>172.38</v>
      </c>
      <c r="H232" s="239">
        <v>7.3999999999999996E-2</v>
      </c>
      <c r="I232" s="251">
        <v>189.34</v>
      </c>
      <c r="J232" s="262">
        <v>7.1999999999999995E-2</v>
      </c>
      <c r="K232" s="232"/>
      <c r="L232" s="342"/>
      <c r="M232" s="345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0">
        <f t="shared" si="34"/>
        <v>160</v>
      </c>
      <c r="AR232">
        <f t="shared" si="38"/>
        <v>1019.05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37"/>
        <v>22</v>
      </c>
      <c r="C233" s="229" t="s">
        <v>71</v>
      </c>
      <c r="D233" s="229" t="s">
        <v>64</v>
      </c>
      <c r="E233" s="237">
        <v>229.1</v>
      </c>
      <c r="F233" s="238">
        <v>0.79200000000000004</v>
      </c>
      <c r="G233" s="232">
        <v>222.84</v>
      </c>
      <c r="H233" s="232">
        <v>0.28000000000000003</v>
      </c>
      <c r="I233" s="266">
        <v>223.27</v>
      </c>
      <c r="J233" s="267">
        <v>0.308</v>
      </c>
      <c r="K233" s="232"/>
      <c r="L233" s="344"/>
      <c r="M233" s="346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0">
        <f t="shared" si="34"/>
        <v>161</v>
      </c>
      <c r="AR233">
        <f t="shared" si="38"/>
        <v>1012.86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37"/>
        <v>23</v>
      </c>
      <c r="C234" s="236" t="s">
        <v>72</v>
      </c>
      <c r="D234" s="236" t="s">
        <v>64</v>
      </c>
      <c r="E234" s="230">
        <v>249</v>
      </c>
      <c r="F234" s="231">
        <v>2.1240000000000001</v>
      </c>
      <c r="G234" s="239">
        <v>239.52</v>
      </c>
      <c r="H234" s="239">
        <v>0.187</v>
      </c>
      <c r="I234" s="251">
        <v>238.2</v>
      </c>
      <c r="J234" s="264">
        <v>8.7999999999999995E-2</v>
      </c>
      <c r="K234" s="232"/>
      <c r="L234" s="344"/>
      <c r="M234" s="347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0">
        <f t="shared" si="34"/>
        <v>162</v>
      </c>
      <c r="AR234">
        <f t="shared" si="38"/>
        <v>1008.68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37"/>
        <v>24</v>
      </c>
      <c r="C235" s="236" t="s">
        <v>73</v>
      </c>
      <c r="D235" s="236" t="s">
        <v>74</v>
      </c>
      <c r="E235" s="230">
        <v>164.75</v>
      </c>
      <c r="F235" s="230">
        <v>5</v>
      </c>
      <c r="G235" s="239">
        <v>154.43</v>
      </c>
      <c r="H235" s="239">
        <v>0.503</v>
      </c>
      <c r="I235" s="239">
        <v>148.28</v>
      </c>
      <c r="J235" s="264">
        <v>2.2109999999999999</v>
      </c>
      <c r="K235" s="232"/>
      <c r="L235" s="344"/>
      <c r="M235" s="346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0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37"/>
        <v>25</v>
      </c>
      <c r="C236" s="236" t="s">
        <v>75</v>
      </c>
      <c r="D236" s="236" t="s">
        <v>74</v>
      </c>
      <c r="E236" s="230">
        <v>179.1</v>
      </c>
      <c r="F236" s="231">
        <v>4.2</v>
      </c>
      <c r="G236" s="251">
        <v>166.32</v>
      </c>
      <c r="H236" s="251">
        <v>0.39800000000000002</v>
      </c>
      <c r="I236" s="239">
        <v>230.22</v>
      </c>
      <c r="J236" s="262">
        <v>2.0649999999999999</v>
      </c>
      <c r="K236" s="232"/>
      <c r="L236" s="342"/>
      <c r="M236" s="348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0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37"/>
        <v>26</v>
      </c>
      <c r="C237" s="236" t="s">
        <v>76</v>
      </c>
      <c r="D237" s="236" t="s">
        <v>77</v>
      </c>
      <c r="E237" s="230">
        <v>325.56</v>
      </c>
      <c r="F237" s="231">
        <v>0.70099999999999996</v>
      </c>
      <c r="G237" s="251">
        <v>315.85000000000002</v>
      </c>
      <c r="H237" s="251">
        <v>0.114</v>
      </c>
      <c r="I237" s="251">
        <v>316.7</v>
      </c>
      <c r="J237" s="264">
        <v>0.128</v>
      </c>
      <c r="K237" s="232"/>
      <c r="L237" s="344"/>
      <c r="M237" s="348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0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37"/>
        <v>27</v>
      </c>
      <c r="C238" s="236" t="s">
        <v>78</v>
      </c>
      <c r="D238" s="236" t="s">
        <v>77</v>
      </c>
      <c r="E238" s="230">
        <v>129.19999999999999</v>
      </c>
      <c r="F238" s="231">
        <v>0.5</v>
      </c>
      <c r="G238" s="239">
        <v>123.6</v>
      </c>
      <c r="H238" s="239">
        <v>2.9000000000000001E-2</v>
      </c>
      <c r="I238" s="251">
        <v>127.15</v>
      </c>
      <c r="J238" s="262">
        <v>0.28100000000000003</v>
      </c>
      <c r="K238" s="232"/>
      <c r="L238" s="342"/>
      <c r="M238" s="346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0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37"/>
        <v>28</v>
      </c>
      <c r="C239" s="236" t="s">
        <v>79</v>
      </c>
      <c r="D239" s="236" t="s">
        <v>77</v>
      </c>
      <c r="E239" s="230">
        <v>282.77999999999997</v>
      </c>
      <c r="F239" s="231">
        <v>0.51300000000000001</v>
      </c>
      <c r="G239" s="239">
        <v>277.87</v>
      </c>
      <c r="H239" s="239">
        <v>7.3999999999999996E-2</v>
      </c>
      <c r="I239" s="239">
        <v>377.39</v>
      </c>
      <c r="J239" s="262">
        <v>5.6000000000000001E-2</v>
      </c>
      <c r="K239" s="232"/>
      <c r="L239" s="342"/>
      <c r="M239" s="346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0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37"/>
        <v>29</v>
      </c>
      <c r="C240" s="236" t="s">
        <v>80</v>
      </c>
      <c r="D240" s="236" t="s">
        <v>77</v>
      </c>
      <c r="E240" s="230">
        <v>99</v>
      </c>
      <c r="F240" s="231">
        <v>2.6110000000000002</v>
      </c>
      <c r="G240" s="239">
        <v>91.8</v>
      </c>
      <c r="H240" s="239">
        <v>0.17</v>
      </c>
      <c r="I240" s="251">
        <v>97.78</v>
      </c>
      <c r="J240" s="264">
        <v>0.74099999999999999</v>
      </c>
      <c r="K240" s="232"/>
      <c r="L240" s="344"/>
      <c r="M240" s="346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0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37"/>
        <v>30</v>
      </c>
      <c r="C241" s="236" t="s">
        <v>82</v>
      </c>
      <c r="D241" s="236" t="s">
        <v>77</v>
      </c>
      <c r="E241" s="230">
        <v>189.7</v>
      </c>
      <c r="F241" s="230">
        <v>7.9000000000000001E-2</v>
      </c>
      <c r="G241" s="239">
        <v>188.25</v>
      </c>
      <c r="H241" s="239">
        <v>3.2000000000000001E-2</v>
      </c>
      <c r="I241" s="251">
        <v>189.34</v>
      </c>
      <c r="J241" s="264">
        <v>7.1999999999999995E-2</v>
      </c>
      <c r="K241" s="232"/>
      <c r="L241" s="344"/>
      <c r="M241" s="346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0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37"/>
        <v>31</v>
      </c>
      <c r="C242" s="236" t="s">
        <v>84</v>
      </c>
      <c r="D242" s="236" t="s">
        <v>77</v>
      </c>
      <c r="E242" s="230">
        <v>171.19</v>
      </c>
      <c r="F242" s="231">
        <v>9.6879999999999994E-2</v>
      </c>
      <c r="G242" s="239">
        <v>169.34</v>
      </c>
      <c r="H242" s="240">
        <v>5.1999999999999998E-2</v>
      </c>
      <c r="I242" s="251">
        <v>167.77</v>
      </c>
      <c r="J242" s="264">
        <v>1.4E-2</v>
      </c>
      <c r="K242" s="232"/>
      <c r="L242" s="344"/>
      <c r="M242" s="346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0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37"/>
        <v>32</v>
      </c>
      <c r="C243" s="236" t="s">
        <v>86</v>
      </c>
      <c r="D243" s="236" t="s">
        <v>87</v>
      </c>
      <c r="E243" s="230">
        <v>142.6</v>
      </c>
      <c r="F243" s="231">
        <v>9.157</v>
      </c>
      <c r="G243" s="239">
        <v>139.43</v>
      </c>
      <c r="H243" s="239">
        <v>1.7649999999999999</v>
      </c>
      <c r="I243" s="239">
        <v>151.71</v>
      </c>
      <c r="J243" s="268">
        <v>5.5709999999999997</v>
      </c>
      <c r="K243" s="232"/>
      <c r="L243" s="349"/>
      <c r="M243" s="346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0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37"/>
        <v>33</v>
      </c>
      <c r="C244" s="236" t="s">
        <v>89</v>
      </c>
      <c r="D244" s="236" t="s">
        <v>87</v>
      </c>
      <c r="E244" s="230">
        <v>239.5</v>
      </c>
      <c r="F244" s="231">
        <v>2.6720000000000002</v>
      </c>
      <c r="G244" s="239">
        <v>234.45</v>
      </c>
      <c r="H244" s="240">
        <v>0.44600000000000001</v>
      </c>
      <c r="I244" s="239">
        <v>137.27000000000001</v>
      </c>
      <c r="J244" s="268">
        <v>1.5169999999999999</v>
      </c>
      <c r="K244" s="232"/>
      <c r="L244" s="349"/>
      <c r="M244" s="346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0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37"/>
        <v>34</v>
      </c>
      <c r="C245" s="236" t="s">
        <v>91</v>
      </c>
      <c r="D245" s="236" t="s">
        <v>92</v>
      </c>
      <c r="E245" s="230">
        <v>120.5</v>
      </c>
      <c r="F245" s="231">
        <v>3.677</v>
      </c>
      <c r="G245" s="239">
        <v>118.55</v>
      </c>
      <c r="H245" s="239">
        <v>0.59499999999999997</v>
      </c>
      <c r="I245" s="239">
        <v>120.4</v>
      </c>
      <c r="J245" s="262">
        <v>3.488</v>
      </c>
      <c r="K245" s="232"/>
      <c r="L245" s="342"/>
      <c r="M245" s="346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0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37"/>
        <v>35</v>
      </c>
      <c r="C246" s="236" t="s">
        <v>94</v>
      </c>
      <c r="D246" s="236" t="s">
        <v>95</v>
      </c>
      <c r="E246" s="230">
        <v>110.56</v>
      </c>
      <c r="F246" s="231">
        <v>2.75</v>
      </c>
      <c r="G246" s="239">
        <v>107.16</v>
      </c>
      <c r="H246" s="239">
        <v>0.311</v>
      </c>
      <c r="I246" s="239">
        <v>109.67</v>
      </c>
      <c r="J246" s="262">
        <v>1.4550000000000001</v>
      </c>
      <c r="K246" s="232"/>
      <c r="L246" s="342"/>
      <c r="M246" s="350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0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37"/>
        <v>36</v>
      </c>
      <c r="C247" s="236" t="s">
        <v>96</v>
      </c>
      <c r="D247" s="236" t="s">
        <v>97</v>
      </c>
      <c r="E247" s="230">
        <v>72</v>
      </c>
      <c r="F247" s="231">
        <v>38.036000000000001</v>
      </c>
      <c r="G247" s="239">
        <v>48.7</v>
      </c>
      <c r="H247" s="240">
        <v>2.5659999999999998</v>
      </c>
      <c r="I247" s="239">
        <v>56.21</v>
      </c>
      <c r="J247" s="268">
        <v>10.868</v>
      </c>
      <c r="K247" s="232" t="s">
        <v>117</v>
      </c>
      <c r="L247" s="349"/>
      <c r="M247" s="348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0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37"/>
        <v>37</v>
      </c>
      <c r="C248" s="236" t="s">
        <v>98</v>
      </c>
      <c r="D248" s="236" t="s">
        <v>97</v>
      </c>
      <c r="E248" s="230">
        <v>185</v>
      </c>
      <c r="F248" s="231">
        <v>388.72199999999998</v>
      </c>
      <c r="G248" s="239">
        <v>167</v>
      </c>
      <c r="H248" s="240">
        <v>217.202</v>
      </c>
      <c r="I248" s="239">
        <v>168.24</v>
      </c>
      <c r="J248" s="268">
        <v>228.00399999999999</v>
      </c>
      <c r="K248" s="232"/>
      <c r="L248" s="349"/>
      <c r="M248" s="346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0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6" t="s">
        <v>100</v>
      </c>
      <c r="D249" s="236" t="s">
        <v>101</v>
      </c>
      <c r="E249" s="230">
        <v>231</v>
      </c>
      <c r="F249" s="231">
        <v>30.48</v>
      </c>
      <c r="G249" s="239">
        <v>228.11</v>
      </c>
      <c r="H249" s="240">
        <v>5.93</v>
      </c>
      <c r="I249" s="239">
        <v>228.98</v>
      </c>
      <c r="J249" s="268">
        <v>8.4600000000000009</v>
      </c>
      <c r="K249" s="232"/>
      <c r="L249" s="3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0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9" t="s">
        <v>109</v>
      </c>
      <c r="D250" s="229" t="s">
        <v>40</v>
      </c>
      <c r="E250" s="237">
        <v>149.30000000000001</v>
      </c>
      <c r="F250" s="238">
        <v>17.670000000000002</v>
      </c>
      <c r="G250" s="237">
        <v>149.30000000000001</v>
      </c>
      <c r="H250" s="238">
        <v>17.670000000000002</v>
      </c>
      <c r="I250" s="237">
        <v>149.321</v>
      </c>
      <c r="J250" s="270">
        <v>10.94</v>
      </c>
      <c r="K250" s="232"/>
      <c r="L250" s="351"/>
      <c r="M250" s="348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0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6" t="s">
        <v>111</v>
      </c>
      <c r="D251" s="236" t="s">
        <v>55</v>
      </c>
      <c r="E251" s="230">
        <v>39</v>
      </c>
      <c r="F251" s="231">
        <v>0.47399999999999998</v>
      </c>
      <c r="G251" s="230">
        <v>39</v>
      </c>
      <c r="H251" s="231">
        <v>0.47</v>
      </c>
      <c r="I251" s="273">
        <v>38.92</v>
      </c>
      <c r="J251" s="274">
        <v>0.47399999999999998</v>
      </c>
      <c r="K251" s="232"/>
      <c r="L251" s="33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0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0">
        <v>41</v>
      </c>
      <c r="C252" s="275" t="s">
        <v>113</v>
      </c>
      <c r="D252" s="275" t="s">
        <v>55</v>
      </c>
      <c r="E252" s="276">
        <v>70</v>
      </c>
      <c r="F252" s="277">
        <v>0.81699999999999995</v>
      </c>
      <c r="G252" s="276">
        <v>70</v>
      </c>
      <c r="H252" s="277">
        <v>0.82</v>
      </c>
      <c r="I252" s="252">
        <v>69.05</v>
      </c>
      <c r="J252" s="261">
        <v>1.4529999999999501</v>
      </c>
      <c r="K252" s="306"/>
      <c r="L252" s="34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0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7" t="s">
        <v>115</v>
      </c>
      <c r="D253" s="227"/>
      <c r="E253" s="279"/>
      <c r="F253" s="280">
        <f>SUM(F212:F252)</f>
        <v>1813.882478</v>
      </c>
      <c r="G253" s="279"/>
      <c r="H253" s="280">
        <f>SUM(H215:H252)</f>
        <v>631.01600000000008</v>
      </c>
      <c r="I253" s="279"/>
      <c r="J253" s="281">
        <f>SUM(J212:J252)</f>
        <v>1034.6448669487841</v>
      </c>
      <c r="K253" s="352"/>
      <c r="L253" s="289"/>
      <c r="M253" s="348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2" t="s">
        <v>117</v>
      </c>
      <c r="C254" s="209" t="s">
        <v>118</v>
      </c>
      <c r="D254" s="209"/>
      <c r="E254" s="283"/>
      <c r="F254" s="284"/>
      <c r="G254" s="285"/>
      <c r="H254" s="286">
        <v>1</v>
      </c>
      <c r="I254" s="283"/>
      <c r="J254" s="287">
        <f>IFERROR(+J253/H253,0)</f>
        <v>1.6396491799713224</v>
      </c>
      <c r="K254" s="288"/>
      <c r="L254" s="289"/>
      <c r="M254" s="348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1"/>
      <c r="C255" s="290" t="s">
        <v>119</v>
      </c>
      <c r="D255" s="291"/>
      <c r="E255" s="292">
        <v>1736.79</v>
      </c>
      <c r="F255" s="293">
        <v>1</v>
      </c>
      <c r="G255" s="294" t="s">
        <v>117</v>
      </c>
      <c r="H255" s="293">
        <f>+H253/F253*100%</f>
        <v>0.34788141329628086</v>
      </c>
      <c r="I255" s="295"/>
      <c r="J255" s="296">
        <f>+J253/F253</f>
        <v>0.57040347403851155</v>
      </c>
      <c r="K255" s="297"/>
      <c r="L255" s="289"/>
      <c r="M255" s="348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1"/>
      <c r="C256" s="290" t="s">
        <v>120</v>
      </c>
      <c r="D256" s="291"/>
      <c r="E256" s="298">
        <f>F253-E255</f>
        <v>77.092478000000028</v>
      </c>
      <c r="F256" s="299"/>
      <c r="G256" s="201"/>
      <c r="H256" s="299"/>
      <c r="I256" s="198"/>
      <c r="J256" s="299"/>
      <c r="K256" s="300"/>
      <c r="L256" s="300"/>
      <c r="M256" s="34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0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4"/>
      <c r="D257" s="204"/>
      <c r="E257" s="204"/>
      <c r="F257" s="205">
        <v>5</v>
      </c>
      <c r="G257" s="30" t="s">
        <v>19</v>
      </c>
      <c r="H257" s="205">
        <v>2019</v>
      </c>
      <c r="I257" s="204"/>
      <c r="J257" s="204"/>
      <c r="K257" s="206"/>
      <c r="L257" s="207"/>
      <c r="M257" s="348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0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8" t="s">
        <v>20</v>
      </c>
      <c r="C258" s="209" t="s">
        <v>21</v>
      </c>
      <c r="D258" s="209" t="s">
        <v>22</v>
      </c>
      <c r="E258" s="210" t="s">
        <v>23</v>
      </c>
      <c r="F258" s="211"/>
      <c r="G258" s="210" t="s">
        <v>24</v>
      </c>
      <c r="H258" s="211"/>
      <c r="I258" s="210" t="s">
        <v>25</v>
      </c>
      <c r="J258" s="211"/>
      <c r="K258" s="212" t="s">
        <v>122</v>
      </c>
      <c r="L258" s="2"/>
      <c r="M258" s="346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0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3"/>
      <c r="C259" s="214"/>
      <c r="D259" s="214"/>
      <c r="E259" s="215" t="s">
        <v>28</v>
      </c>
      <c r="F259" s="215" t="s">
        <v>29</v>
      </c>
      <c r="G259" s="216" t="s">
        <v>28</v>
      </c>
      <c r="H259" s="215" t="s">
        <v>29</v>
      </c>
      <c r="I259" s="216" t="s">
        <v>28</v>
      </c>
      <c r="J259" s="215" t="s">
        <v>29</v>
      </c>
      <c r="K259" s="217"/>
      <c r="L259" s="2"/>
      <c r="M259" s="346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0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8"/>
      <c r="C260" s="219"/>
      <c r="D260" s="219"/>
      <c r="E260" s="220" t="s">
        <v>30</v>
      </c>
      <c r="F260" s="220" t="s">
        <v>123</v>
      </c>
      <c r="G260" s="221" t="s">
        <v>30</v>
      </c>
      <c r="H260" s="220" t="s">
        <v>123</v>
      </c>
      <c r="I260" s="221" t="s">
        <v>30</v>
      </c>
      <c r="J260" s="220" t="s">
        <v>123</v>
      </c>
      <c r="K260" s="222"/>
      <c r="L260" s="2"/>
      <c r="M260" s="348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0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7">
        <v>2</v>
      </c>
      <c r="D261" s="227">
        <v>3</v>
      </c>
      <c r="E261" s="227">
        <v>4</v>
      </c>
      <c r="F261" s="227">
        <v>5</v>
      </c>
      <c r="G261" s="227">
        <v>6</v>
      </c>
      <c r="H261" s="227">
        <v>7</v>
      </c>
      <c r="I261" s="227">
        <v>8</v>
      </c>
      <c r="J261" s="227">
        <v>9</v>
      </c>
      <c r="K261" s="228">
        <v>10</v>
      </c>
      <c r="L261" s="2"/>
      <c r="M261" s="348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0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9" t="s">
        <v>32</v>
      </c>
      <c r="D262" s="229" t="s">
        <v>33</v>
      </c>
      <c r="E262" s="230">
        <v>55.77</v>
      </c>
      <c r="F262" s="231">
        <v>31.144597999999998</v>
      </c>
      <c r="G262" s="232">
        <v>53.24</v>
      </c>
      <c r="H262" s="232">
        <v>18.036000000000001</v>
      </c>
      <c r="I262" s="232">
        <v>53.84</v>
      </c>
      <c r="J262" s="233">
        <v>20.678999999999998</v>
      </c>
      <c r="K262" s="353" t="s">
        <v>131</v>
      </c>
      <c r="L262" s="336"/>
      <c r="M262" s="354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0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6" t="s">
        <v>35</v>
      </c>
      <c r="D263" s="236" t="s">
        <v>33</v>
      </c>
      <c r="E263" s="237">
        <v>339.5</v>
      </c>
      <c r="F263" s="238">
        <v>7.77</v>
      </c>
      <c r="G263" s="239">
        <v>338.77</v>
      </c>
      <c r="H263" s="240">
        <v>7.157</v>
      </c>
      <c r="I263" s="239">
        <v>333.26</v>
      </c>
      <c r="J263" s="241">
        <v>2.6749999999999998</v>
      </c>
      <c r="K263" s="353"/>
      <c r="L263" s="337"/>
      <c r="M263" s="355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0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1">+B263+1</f>
        <v>3</v>
      </c>
      <c r="C264" s="236" t="s">
        <v>37</v>
      </c>
      <c r="D264" s="236" t="s">
        <v>38</v>
      </c>
      <c r="E264" s="230">
        <v>77.5</v>
      </c>
      <c r="F264" s="231">
        <v>49.02</v>
      </c>
      <c r="G264" s="239">
        <v>73.650000000000006</v>
      </c>
      <c r="H264" s="240">
        <v>27.367000000000001</v>
      </c>
      <c r="I264" s="239">
        <v>75.52</v>
      </c>
      <c r="J264" s="241">
        <v>37.076000000000001</v>
      </c>
      <c r="K264" s="353"/>
      <c r="L264" s="337"/>
      <c r="M264" s="355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0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1"/>
        <v>4</v>
      </c>
      <c r="C265" s="236" t="s">
        <v>39</v>
      </c>
      <c r="D265" s="236" t="s">
        <v>40</v>
      </c>
      <c r="E265" s="230">
        <v>463.3</v>
      </c>
      <c r="F265" s="231">
        <v>49.9</v>
      </c>
      <c r="G265" s="245">
        <v>462.22</v>
      </c>
      <c r="H265" s="245">
        <v>27.992000000000001</v>
      </c>
      <c r="I265" s="231">
        <v>462.15</v>
      </c>
      <c r="J265" s="246">
        <v>31.459</v>
      </c>
      <c r="K265" s="356">
        <v>35.549999999999997</v>
      </c>
      <c r="L265" s="338"/>
      <c r="M265" s="357"/>
      <c r="N265" s="321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0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1"/>
        <v>5</v>
      </c>
      <c r="C266" s="236" t="s">
        <v>42</v>
      </c>
      <c r="D266" s="236" t="s">
        <v>43</v>
      </c>
      <c r="E266" s="230">
        <v>207</v>
      </c>
      <c r="F266" s="231">
        <v>9.5030000000000001</v>
      </c>
      <c r="G266" s="239">
        <v>195.32</v>
      </c>
      <c r="H266" s="251">
        <v>1.218</v>
      </c>
      <c r="I266" s="252">
        <v>205.07</v>
      </c>
      <c r="J266" s="253">
        <v>7.3079999999999998</v>
      </c>
      <c r="K266" s="356" t="s">
        <v>131</v>
      </c>
      <c r="L266" s="358"/>
      <c r="M266" s="359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0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1"/>
        <v>6</v>
      </c>
      <c r="C267" s="236" t="s">
        <v>45</v>
      </c>
      <c r="D267" s="236" t="s">
        <v>43</v>
      </c>
      <c r="E267" s="230">
        <v>320</v>
      </c>
      <c r="F267" s="231">
        <v>5.1509999999999998</v>
      </c>
      <c r="G267" s="239">
        <v>306.97000000000003</v>
      </c>
      <c r="H267" s="251">
        <v>0.65700000000000003</v>
      </c>
      <c r="I267" s="252">
        <v>316</v>
      </c>
      <c r="J267" s="253">
        <v>3.355</v>
      </c>
      <c r="K267" s="356" t="s">
        <v>131</v>
      </c>
      <c r="L267" s="340"/>
      <c r="M267" s="360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0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1"/>
        <v>7</v>
      </c>
      <c r="C268" s="236" t="s">
        <v>46</v>
      </c>
      <c r="D268" s="236" t="s">
        <v>47</v>
      </c>
      <c r="E268" s="230">
        <v>90</v>
      </c>
      <c r="F268" s="231">
        <v>689.09100000000001</v>
      </c>
      <c r="G268" s="239">
        <v>79.7</v>
      </c>
      <c r="H268" s="239">
        <v>281.37</v>
      </c>
      <c r="I268" s="252">
        <v>82.86</v>
      </c>
      <c r="J268" s="253">
        <v>381.07358781637424</v>
      </c>
      <c r="K268" s="356"/>
      <c r="L268" s="358"/>
      <c r="M268" s="361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0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1"/>
        <v>8</v>
      </c>
      <c r="C269" s="236" t="s">
        <v>49</v>
      </c>
      <c r="D269" s="236" t="s">
        <v>50</v>
      </c>
      <c r="E269" s="230">
        <v>120.5</v>
      </c>
      <c r="F269" s="231">
        <v>2.0920000000000001</v>
      </c>
      <c r="G269" s="239">
        <v>114.9</v>
      </c>
      <c r="H269" s="240">
        <v>0.22800000000000001</v>
      </c>
      <c r="I269" s="257">
        <v>112.6</v>
      </c>
      <c r="J269" s="305">
        <v>0</v>
      </c>
      <c r="K269" s="362" t="s">
        <v>131</v>
      </c>
      <c r="L269" s="340"/>
      <c r="M269" s="360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0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1"/>
        <v>9</v>
      </c>
      <c r="C270" s="236" t="s">
        <v>53</v>
      </c>
      <c r="D270" s="236" t="s">
        <v>50</v>
      </c>
      <c r="E270" s="230">
        <v>120.8</v>
      </c>
      <c r="F270" s="231">
        <v>2.3530000000000002</v>
      </c>
      <c r="G270" s="239">
        <v>113.61</v>
      </c>
      <c r="H270" s="240">
        <v>0.35699999999999998</v>
      </c>
      <c r="I270" s="252">
        <v>117.29</v>
      </c>
      <c r="J270" s="253">
        <v>0.85599999999999998</v>
      </c>
      <c r="K270" s="362" t="s">
        <v>131</v>
      </c>
      <c r="L270" s="358"/>
      <c r="M270" s="361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0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1"/>
        <v>10</v>
      </c>
      <c r="C271" s="236" t="s">
        <v>54</v>
      </c>
      <c r="D271" s="236" t="s">
        <v>55</v>
      </c>
      <c r="E271" s="230">
        <v>46.5</v>
      </c>
      <c r="F271" s="230">
        <v>4.5999999999999996</v>
      </c>
      <c r="G271" s="239">
        <v>43.1</v>
      </c>
      <c r="H271" s="239">
        <v>2.1640000000000001</v>
      </c>
      <c r="I271" s="252">
        <v>42.56</v>
      </c>
      <c r="J271" s="253">
        <v>0.879</v>
      </c>
      <c r="K271" s="362" t="s">
        <v>131</v>
      </c>
      <c r="L271" s="358"/>
      <c r="M271" s="36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0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1"/>
        <v>11</v>
      </c>
      <c r="C272" s="236" t="s">
        <v>57</v>
      </c>
      <c r="D272" s="236" t="s">
        <v>55</v>
      </c>
      <c r="E272" s="230">
        <v>51.5</v>
      </c>
      <c r="F272" s="231">
        <v>2.4159999999999999</v>
      </c>
      <c r="G272" s="239">
        <v>46.86</v>
      </c>
      <c r="H272" s="239">
        <v>0.90600000000000003</v>
      </c>
      <c r="I272" s="260">
        <v>50.68</v>
      </c>
      <c r="J272" s="261">
        <v>1.9039999999999999</v>
      </c>
      <c r="K272" s="362" t="s">
        <v>131</v>
      </c>
      <c r="L272" s="358"/>
      <c r="M272" s="361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0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1"/>
        <v>12</v>
      </c>
      <c r="C273" s="236" t="s">
        <v>59</v>
      </c>
      <c r="D273" s="236" t="s">
        <v>47</v>
      </c>
      <c r="E273" s="230">
        <v>81</v>
      </c>
      <c r="F273" s="231">
        <v>1.093</v>
      </c>
      <c r="G273" s="239">
        <v>73.94</v>
      </c>
      <c r="H273" s="240">
        <v>0.18</v>
      </c>
      <c r="I273" s="252">
        <v>75.989999999999995</v>
      </c>
      <c r="J273" s="253">
        <v>0.371</v>
      </c>
      <c r="K273" s="362" t="s">
        <v>131</v>
      </c>
      <c r="L273" s="358"/>
      <c r="M273" s="361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0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1"/>
        <v>13</v>
      </c>
      <c r="C274" s="236" t="s">
        <v>60</v>
      </c>
      <c r="D274" s="236" t="s">
        <v>47</v>
      </c>
      <c r="E274" s="230">
        <v>82.8</v>
      </c>
      <c r="F274" s="231">
        <v>0.42899999999999999</v>
      </c>
      <c r="G274" s="239">
        <v>80.02</v>
      </c>
      <c r="H274" s="240">
        <v>8.4000000000000005E-2</v>
      </c>
      <c r="I274" s="252">
        <v>81.489999999999995</v>
      </c>
      <c r="J274" s="253">
        <v>0.24199999999999999</v>
      </c>
      <c r="K274" s="362" t="s">
        <v>131</v>
      </c>
      <c r="L274" s="358"/>
      <c r="M274" s="361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0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1"/>
        <v>14</v>
      </c>
      <c r="C275" s="236" t="s">
        <v>61</v>
      </c>
      <c r="D275" s="236" t="s">
        <v>47</v>
      </c>
      <c r="E275" s="230">
        <v>69.95</v>
      </c>
      <c r="F275" s="231">
        <v>0.25</v>
      </c>
      <c r="G275" s="239">
        <v>67.95</v>
      </c>
      <c r="H275" s="239">
        <v>4.9000000000000002E-2</v>
      </c>
      <c r="I275" s="252">
        <v>68.47</v>
      </c>
      <c r="J275" s="253">
        <v>4.2999999999999997E-2</v>
      </c>
      <c r="K275" s="362" t="s">
        <v>131</v>
      </c>
      <c r="L275" s="358"/>
      <c r="M275" s="361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0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1"/>
        <v>15</v>
      </c>
      <c r="C276" s="236" t="s">
        <v>62</v>
      </c>
      <c r="D276" s="236" t="s">
        <v>47</v>
      </c>
      <c r="E276" s="230">
        <v>48.2</v>
      </c>
      <c r="F276" s="231">
        <v>0.38500000000000001</v>
      </c>
      <c r="G276" s="239">
        <v>44.16</v>
      </c>
      <c r="H276" s="240">
        <v>8.9999999999999993E-3</v>
      </c>
      <c r="I276" s="252">
        <v>46.15</v>
      </c>
      <c r="J276" s="253">
        <v>0.27100000000000002</v>
      </c>
      <c r="K276" s="362"/>
      <c r="L276" s="358"/>
      <c r="M276" s="361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0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1"/>
        <v>16</v>
      </c>
      <c r="C277" s="236" t="s">
        <v>63</v>
      </c>
      <c r="D277" s="236" t="s">
        <v>64</v>
      </c>
      <c r="E277" s="230">
        <v>136</v>
      </c>
      <c r="F277" s="231">
        <v>440</v>
      </c>
      <c r="G277" s="239">
        <v>127.3</v>
      </c>
      <c r="H277" s="239">
        <v>64.974000000000004</v>
      </c>
      <c r="I277" s="239">
        <v>134.18</v>
      </c>
      <c r="J277" s="262">
        <v>274.90899999999999</v>
      </c>
      <c r="K277" s="353" t="s">
        <v>131</v>
      </c>
      <c r="L277" s="342"/>
      <c r="M277" s="36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0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1"/>
        <v>17</v>
      </c>
      <c r="C278" s="236" t="s">
        <v>66</v>
      </c>
      <c r="D278" s="236" t="s">
        <v>64</v>
      </c>
      <c r="E278" s="230">
        <v>113.5</v>
      </c>
      <c r="F278" s="231">
        <v>3.7519999999999998</v>
      </c>
      <c r="G278" s="239">
        <v>104.42</v>
      </c>
      <c r="H278" s="239">
        <v>0.54500000000000004</v>
      </c>
      <c r="I278" s="251">
        <v>110.1</v>
      </c>
      <c r="J278" s="262">
        <v>0.30199999999999999</v>
      </c>
      <c r="K278" s="353" t="s">
        <v>131</v>
      </c>
      <c r="L278" s="342"/>
      <c r="M278" s="36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0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1"/>
        <v>18</v>
      </c>
      <c r="C279" s="236" t="s">
        <v>67</v>
      </c>
      <c r="D279" s="236" t="s">
        <v>64</v>
      </c>
      <c r="E279" s="230">
        <v>225.4</v>
      </c>
      <c r="F279" s="230">
        <v>1.2</v>
      </c>
      <c r="G279" s="239">
        <v>223.12</v>
      </c>
      <c r="H279" s="239">
        <v>7.0999999999999994E-2</v>
      </c>
      <c r="I279" s="239">
        <v>200.7</v>
      </c>
      <c r="J279" s="262">
        <v>7.4999999999999997E-2</v>
      </c>
      <c r="K279" s="353" t="s">
        <v>131</v>
      </c>
      <c r="L279" s="342"/>
      <c r="M279" s="36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0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6" t="s">
        <v>68</v>
      </c>
      <c r="D280" s="236" t="s">
        <v>64</v>
      </c>
      <c r="E280" s="230">
        <v>224</v>
      </c>
      <c r="F280" s="231">
        <v>0.6</v>
      </c>
      <c r="G280" s="239">
        <v>215.98</v>
      </c>
      <c r="H280" s="239">
        <v>0.105</v>
      </c>
      <c r="I280" s="251">
        <v>220.49</v>
      </c>
      <c r="J280" s="264">
        <v>0.316</v>
      </c>
      <c r="K280" s="353" t="s">
        <v>131</v>
      </c>
      <c r="L280" s="344"/>
      <c r="M280" s="364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0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1"/>
        <v>20</v>
      </c>
      <c r="C281" s="236" t="s">
        <v>69</v>
      </c>
      <c r="D281" s="236" t="s">
        <v>64</v>
      </c>
      <c r="E281" s="230">
        <v>196</v>
      </c>
      <c r="F281" s="231">
        <v>1.5820000000000001</v>
      </c>
      <c r="G281" s="239">
        <v>189.04</v>
      </c>
      <c r="H281" s="239">
        <v>0.41899999999999998</v>
      </c>
      <c r="I281" s="251">
        <v>193.77</v>
      </c>
      <c r="J281" s="262">
        <v>0.21</v>
      </c>
      <c r="K281" s="353" t="s">
        <v>131</v>
      </c>
      <c r="L281" s="342"/>
      <c r="M281" s="36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0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1"/>
        <v>21</v>
      </c>
      <c r="C282" s="236" t="s">
        <v>70</v>
      </c>
      <c r="D282" s="236" t="s">
        <v>64</v>
      </c>
      <c r="E282" s="230">
        <v>174</v>
      </c>
      <c r="F282" s="231">
        <v>0.47899999999999998</v>
      </c>
      <c r="G282" s="239">
        <v>172.38</v>
      </c>
      <c r="H282" s="239">
        <v>7.3999999999999996E-2</v>
      </c>
      <c r="I282" s="251">
        <v>169.85</v>
      </c>
      <c r="J282" s="262">
        <v>0.217</v>
      </c>
      <c r="K282" s="353" t="s">
        <v>131</v>
      </c>
      <c r="L282" s="342"/>
      <c r="M282" s="36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0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41"/>
        <v>22</v>
      </c>
      <c r="C283" s="229" t="s">
        <v>71</v>
      </c>
      <c r="D283" s="229" t="s">
        <v>64</v>
      </c>
      <c r="E283" s="237">
        <v>229.1</v>
      </c>
      <c r="F283" s="238">
        <v>0.79200000000000004</v>
      </c>
      <c r="G283" s="232">
        <v>222.84</v>
      </c>
      <c r="H283" s="232">
        <v>0.28000000000000003</v>
      </c>
      <c r="I283" s="266">
        <v>223.28</v>
      </c>
      <c r="J283" s="267">
        <v>0.309</v>
      </c>
      <c r="K283" s="353" t="s">
        <v>131</v>
      </c>
      <c r="L283" s="344"/>
      <c r="M283" s="364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0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1"/>
        <v>23</v>
      </c>
      <c r="C284" s="236" t="s">
        <v>72</v>
      </c>
      <c r="D284" s="236" t="s">
        <v>64</v>
      </c>
      <c r="E284" s="230">
        <v>249</v>
      </c>
      <c r="F284" s="231">
        <v>2.1240000000000001</v>
      </c>
      <c r="G284" s="239">
        <v>239.52</v>
      </c>
      <c r="H284" s="239">
        <v>0.187</v>
      </c>
      <c r="I284" s="251">
        <v>238.2</v>
      </c>
      <c r="J284" s="264">
        <v>8.7999999999999995E-2</v>
      </c>
      <c r="K284" s="353" t="s">
        <v>131</v>
      </c>
      <c r="L284" s="344"/>
      <c r="M284" s="364"/>
      <c r="V284" s="3" t="s">
        <v>132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0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1"/>
        <v>24</v>
      </c>
      <c r="C285" s="236" t="s">
        <v>73</v>
      </c>
      <c r="D285" s="236" t="s">
        <v>74</v>
      </c>
      <c r="E285" s="230">
        <v>164.75</v>
      </c>
      <c r="F285" s="230">
        <v>5</v>
      </c>
      <c r="G285" s="239">
        <v>154.43</v>
      </c>
      <c r="H285" s="239">
        <v>0.503</v>
      </c>
      <c r="I285" s="239">
        <v>148.30000000000001</v>
      </c>
      <c r="J285" s="264">
        <v>2.2210000000000001</v>
      </c>
      <c r="K285" s="353" t="s">
        <v>131</v>
      </c>
      <c r="L285" s="344"/>
      <c r="M285" s="364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0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1"/>
        <v>25</v>
      </c>
      <c r="C286" s="236" t="s">
        <v>75</v>
      </c>
      <c r="D286" s="236" t="s">
        <v>74</v>
      </c>
      <c r="E286" s="230">
        <v>179.1</v>
      </c>
      <c r="F286" s="231">
        <v>4.2</v>
      </c>
      <c r="G286" s="251">
        <v>166.32</v>
      </c>
      <c r="H286" s="251">
        <v>0.39800000000000002</v>
      </c>
      <c r="I286" s="239">
        <v>230.36</v>
      </c>
      <c r="J286" s="262">
        <v>2.1389999999999998</v>
      </c>
      <c r="K286" s="353" t="s">
        <v>131</v>
      </c>
      <c r="L286" s="342"/>
      <c r="M286" s="36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0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1"/>
        <v>26</v>
      </c>
      <c r="C287" s="236" t="s">
        <v>76</v>
      </c>
      <c r="D287" s="236" t="s">
        <v>77</v>
      </c>
      <c r="E287" s="230">
        <v>325.56</v>
      </c>
      <c r="F287" s="231">
        <v>0.70099999999999996</v>
      </c>
      <c r="G287" s="251">
        <v>315.85000000000002</v>
      </c>
      <c r="H287" s="251">
        <v>0.114</v>
      </c>
      <c r="I287" s="251">
        <v>316.95</v>
      </c>
      <c r="J287" s="264">
        <v>0.13800000000000001</v>
      </c>
      <c r="K287" s="353" t="s">
        <v>131</v>
      </c>
      <c r="L287" s="344"/>
      <c r="M287" s="364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0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1"/>
        <v>27</v>
      </c>
      <c r="C288" s="236" t="s">
        <v>78</v>
      </c>
      <c r="D288" s="236" t="s">
        <v>77</v>
      </c>
      <c r="E288" s="230">
        <v>129.19999999999999</v>
      </c>
      <c r="F288" s="231">
        <v>0.5</v>
      </c>
      <c r="G288" s="239">
        <v>123.6</v>
      </c>
      <c r="H288" s="239">
        <v>2.9000000000000001E-2</v>
      </c>
      <c r="I288" s="251">
        <v>127.15</v>
      </c>
      <c r="J288" s="262">
        <v>0.28100000000000003</v>
      </c>
      <c r="K288" s="353" t="s">
        <v>131</v>
      </c>
      <c r="L288" s="342"/>
      <c r="M288" s="36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0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1"/>
        <v>28</v>
      </c>
      <c r="C289" s="236" t="s">
        <v>79</v>
      </c>
      <c r="D289" s="236" t="s">
        <v>77</v>
      </c>
      <c r="E289" s="230">
        <v>282.77999999999997</v>
      </c>
      <c r="F289" s="231">
        <v>0.51300000000000001</v>
      </c>
      <c r="G289" s="239">
        <v>277.87</v>
      </c>
      <c r="H289" s="239">
        <v>7.3999999999999996E-2</v>
      </c>
      <c r="I289" s="239">
        <v>377.39</v>
      </c>
      <c r="J289" s="262">
        <v>5.6000000000000001E-2</v>
      </c>
      <c r="K289" s="353" t="s">
        <v>131</v>
      </c>
      <c r="L289" s="342"/>
      <c r="M289" s="36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0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1"/>
        <v>29</v>
      </c>
      <c r="C290" s="236" t="s">
        <v>80</v>
      </c>
      <c r="D290" s="236" t="s">
        <v>77</v>
      </c>
      <c r="E290" s="230">
        <v>99</v>
      </c>
      <c r="F290" s="231">
        <v>2.6110000000000002</v>
      </c>
      <c r="G290" s="239">
        <v>91.8</v>
      </c>
      <c r="H290" s="239">
        <v>0.17</v>
      </c>
      <c r="I290" s="251">
        <v>97.83</v>
      </c>
      <c r="J290" s="264">
        <v>0.752</v>
      </c>
      <c r="K290" s="353" t="s">
        <v>131</v>
      </c>
      <c r="L290" s="344"/>
      <c r="M290" s="364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0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1"/>
        <v>30</v>
      </c>
      <c r="C291" s="236" t="s">
        <v>82</v>
      </c>
      <c r="D291" s="236" t="s">
        <v>77</v>
      </c>
      <c r="E291" s="230">
        <v>189.7</v>
      </c>
      <c r="F291" s="230">
        <v>7.9000000000000001E-2</v>
      </c>
      <c r="G291" s="239">
        <v>188.25</v>
      </c>
      <c r="H291" s="239">
        <v>3.2000000000000001E-2</v>
      </c>
      <c r="I291" s="251">
        <v>189.37</v>
      </c>
      <c r="J291" s="264">
        <v>7.1999999999999995E-2</v>
      </c>
      <c r="K291" s="353" t="s">
        <v>131</v>
      </c>
      <c r="L291" s="344"/>
      <c r="M291" s="364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0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1"/>
        <v>31</v>
      </c>
      <c r="C292" s="236" t="s">
        <v>84</v>
      </c>
      <c r="D292" s="236" t="s">
        <v>77</v>
      </c>
      <c r="E292" s="230">
        <v>171.19</v>
      </c>
      <c r="F292" s="231">
        <v>9.6879999999999994E-2</v>
      </c>
      <c r="G292" s="239">
        <v>169.34</v>
      </c>
      <c r="H292" s="240">
        <v>5.1999999999999998E-2</v>
      </c>
      <c r="I292" s="251">
        <v>167.85</v>
      </c>
      <c r="J292" s="264">
        <v>1.4999999999999999E-2</v>
      </c>
      <c r="K292" s="353" t="s">
        <v>131</v>
      </c>
      <c r="L292" s="344"/>
      <c r="M292" s="364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0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1"/>
        <v>32</v>
      </c>
      <c r="C293" s="236" t="s">
        <v>86</v>
      </c>
      <c r="D293" s="236" t="s">
        <v>87</v>
      </c>
      <c r="E293" s="230">
        <v>142.6</v>
      </c>
      <c r="F293" s="231">
        <v>9.157</v>
      </c>
      <c r="G293" s="239">
        <v>139.43</v>
      </c>
      <c r="H293" s="239">
        <v>1.7649999999999999</v>
      </c>
      <c r="I293" s="239">
        <v>151.74</v>
      </c>
      <c r="J293" s="268">
        <v>5.6449999999999996</v>
      </c>
      <c r="K293" s="353" t="s">
        <v>131</v>
      </c>
      <c r="L293" s="349"/>
      <c r="M293" s="365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0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1"/>
        <v>33</v>
      </c>
      <c r="C294" s="236" t="s">
        <v>89</v>
      </c>
      <c r="D294" s="236" t="s">
        <v>87</v>
      </c>
      <c r="E294" s="230">
        <v>239.5</v>
      </c>
      <c r="F294" s="231">
        <v>2.6720000000000002</v>
      </c>
      <c r="G294" s="239">
        <v>234.45</v>
      </c>
      <c r="H294" s="240">
        <v>0.44600000000000001</v>
      </c>
      <c r="I294" s="239">
        <v>137.36000000000001</v>
      </c>
      <c r="J294" s="268">
        <v>1.5489999999999999</v>
      </c>
      <c r="K294" s="353" t="s">
        <v>131</v>
      </c>
      <c r="L294" s="349"/>
      <c r="M294" s="365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0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1"/>
        <v>34</v>
      </c>
      <c r="C295" s="236" t="s">
        <v>91</v>
      </c>
      <c r="D295" s="236" t="s">
        <v>92</v>
      </c>
      <c r="E295" s="230">
        <v>120.5</v>
      </c>
      <c r="F295" s="231">
        <v>3.677</v>
      </c>
      <c r="G295" s="239">
        <v>118.55</v>
      </c>
      <c r="H295" s="239">
        <v>0.59499999999999997</v>
      </c>
      <c r="I295" s="239">
        <v>120.42</v>
      </c>
      <c r="J295" s="262">
        <v>3.5259999999999998</v>
      </c>
      <c r="K295" s="353" t="s">
        <v>131</v>
      </c>
      <c r="L295" s="342"/>
      <c r="M295" s="36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0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1"/>
        <v>35</v>
      </c>
      <c r="C296" s="236" t="s">
        <v>94</v>
      </c>
      <c r="D296" s="236" t="s">
        <v>95</v>
      </c>
      <c r="E296" s="230">
        <v>110.56</v>
      </c>
      <c r="F296" s="231">
        <v>2.75</v>
      </c>
      <c r="G296" s="239">
        <v>107.16</v>
      </c>
      <c r="H296" s="239">
        <v>0.311</v>
      </c>
      <c r="I296" s="239">
        <v>109.7</v>
      </c>
      <c r="J296" s="262">
        <v>1.4810000000000001</v>
      </c>
      <c r="K296" s="353" t="s">
        <v>131</v>
      </c>
      <c r="L296" s="342"/>
      <c r="M296" s="36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0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1"/>
        <v>36</v>
      </c>
      <c r="C297" s="236" t="s">
        <v>96</v>
      </c>
      <c r="D297" s="236" t="s">
        <v>97</v>
      </c>
      <c r="E297" s="230">
        <v>72</v>
      </c>
      <c r="F297" s="231">
        <v>38.036000000000001</v>
      </c>
      <c r="G297" s="239">
        <v>54.7</v>
      </c>
      <c r="H297" s="240">
        <v>4.0830000000000002</v>
      </c>
      <c r="I297" s="239">
        <v>56.49</v>
      </c>
      <c r="J297" s="268">
        <v>11.191000000000001</v>
      </c>
      <c r="K297" s="353"/>
      <c r="L297" s="349"/>
      <c r="M297" s="366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0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1"/>
        <v>37</v>
      </c>
      <c r="C298" s="236" t="s">
        <v>98</v>
      </c>
      <c r="D298" s="236" t="s">
        <v>97</v>
      </c>
      <c r="E298" s="230">
        <v>185</v>
      </c>
      <c r="F298" s="231">
        <v>388.72199999999998</v>
      </c>
      <c r="G298" s="239">
        <v>167</v>
      </c>
      <c r="H298" s="240">
        <v>217.202</v>
      </c>
      <c r="I298" s="239">
        <v>168.35</v>
      </c>
      <c r="J298" s="268">
        <v>228.96199999999999</v>
      </c>
      <c r="K298" s="353" t="s">
        <v>131</v>
      </c>
      <c r="L298" s="349"/>
      <c r="M298" s="366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0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6" t="s">
        <v>100</v>
      </c>
      <c r="D299" s="236" t="s">
        <v>101</v>
      </c>
      <c r="E299" s="230">
        <v>231</v>
      </c>
      <c r="F299" s="231">
        <v>30.48</v>
      </c>
      <c r="G299" s="239">
        <v>228.1</v>
      </c>
      <c r="H299" s="240">
        <v>5.9</v>
      </c>
      <c r="I299" s="239">
        <v>229.28</v>
      </c>
      <c r="J299" s="268">
        <v>9.75</v>
      </c>
      <c r="K299" s="353" t="s">
        <v>131</v>
      </c>
      <c r="L299" s="349"/>
      <c r="M299" s="366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0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9" t="s">
        <v>109</v>
      </c>
      <c r="D300" s="229" t="s">
        <v>40</v>
      </c>
      <c r="E300" s="237">
        <v>149.30000000000001</v>
      </c>
      <c r="F300" s="238">
        <v>17.670000000000002</v>
      </c>
      <c r="G300" s="237">
        <v>149.30000000000001</v>
      </c>
      <c r="H300" s="238">
        <v>17.670000000000002</v>
      </c>
      <c r="I300" s="237">
        <v>149.322</v>
      </c>
      <c r="J300" s="270">
        <v>10.94</v>
      </c>
      <c r="K300" s="367" t="s">
        <v>110</v>
      </c>
      <c r="L300" s="351"/>
      <c r="M300" s="368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0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6" t="s">
        <v>111</v>
      </c>
      <c r="D301" s="236" t="s">
        <v>55</v>
      </c>
      <c r="E301" s="230">
        <v>39</v>
      </c>
      <c r="F301" s="231">
        <v>0.47399999999999998</v>
      </c>
      <c r="G301" s="230">
        <v>39</v>
      </c>
      <c r="H301" s="231">
        <v>0.47</v>
      </c>
      <c r="I301" s="273">
        <v>38.93</v>
      </c>
      <c r="J301" s="274">
        <v>0.47599999999999998</v>
      </c>
      <c r="K301" s="271" t="s">
        <v>99</v>
      </c>
      <c r="L301" s="369"/>
      <c r="M301" s="368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0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0">
        <v>41</v>
      </c>
      <c r="C302" s="275" t="s">
        <v>113</v>
      </c>
      <c r="D302" s="275" t="s">
        <v>55</v>
      </c>
      <c r="E302" s="276">
        <v>70</v>
      </c>
      <c r="F302" s="277">
        <v>0.81699999999999995</v>
      </c>
      <c r="G302" s="276">
        <v>70</v>
      </c>
      <c r="H302" s="277">
        <v>0.82</v>
      </c>
      <c r="I302" s="252">
        <v>68.95</v>
      </c>
      <c r="J302" s="261">
        <v>1.4409999999999501</v>
      </c>
      <c r="K302" s="278"/>
      <c r="L302" s="369"/>
      <c r="M302" s="368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0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7" t="s">
        <v>115</v>
      </c>
      <c r="D303" s="227"/>
      <c r="E303" s="279"/>
      <c r="F303" s="280">
        <f>SUM(F262:F302)</f>
        <v>1813.882478</v>
      </c>
      <c r="G303" s="279"/>
      <c r="H303" s="280">
        <f>SUM(H265:H302)</f>
        <v>632.50300000000016</v>
      </c>
      <c r="I303" s="279"/>
      <c r="J303" s="281">
        <f>SUM(J262:J302)</f>
        <v>1045.2525878163744</v>
      </c>
      <c r="K303" s="370"/>
      <c r="L303" s="371"/>
      <c r="M303" s="2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2" t="s">
        <v>117</v>
      </c>
      <c r="C304" s="209" t="s">
        <v>118</v>
      </c>
      <c r="D304" s="209"/>
      <c r="E304" s="283"/>
      <c r="F304" s="284"/>
      <c r="G304" s="285"/>
      <c r="H304" s="286">
        <v>1</v>
      </c>
      <c r="I304" s="283"/>
      <c r="J304" s="287">
        <f>IFERROR(+J303/H303,0)</f>
        <v>1.6525654231147902</v>
      </c>
      <c r="K304" s="372"/>
      <c r="L304" s="289"/>
      <c r="M304" s="203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1"/>
      <c r="C305" s="290" t="s">
        <v>119</v>
      </c>
      <c r="D305" s="291"/>
      <c r="E305" s="292">
        <v>1736.79</v>
      </c>
      <c r="F305" s="293">
        <v>1</v>
      </c>
      <c r="G305" s="294" t="s">
        <v>117</v>
      </c>
      <c r="H305" s="293">
        <f>+H303/F303*100%</f>
        <v>0.3487012017985876</v>
      </c>
      <c r="I305" s="295"/>
      <c r="J305" s="296">
        <f>+J303/F303</f>
        <v>0.5762515490909188</v>
      </c>
      <c r="K305" s="372"/>
      <c r="L305" s="289"/>
      <c r="M305" s="203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1"/>
      <c r="C306" s="290" t="s">
        <v>120</v>
      </c>
      <c r="D306" s="291"/>
      <c r="E306" s="298">
        <f>F303-E305</f>
        <v>77.092478000000028</v>
      </c>
      <c r="F306" s="299"/>
      <c r="G306" s="201"/>
      <c r="H306" s="299"/>
      <c r="I306" s="198"/>
      <c r="J306" s="299"/>
      <c r="K306" s="300"/>
      <c r="L306" s="300"/>
      <c r="M306" s="203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0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4"/>
      <c r="D307" s="204"/>
      <c r="E307" s="204"/>
      <c r="F307" s="205">
        <v>4</v>
      </c>
      <c r="G307" s="30" t="s">
        <v>19</v>
      </c>
      <c r="H307" s="205">
        <v>2019</v>
      </c>
      <c r="I307" s="204"/>
      <c r="J307" s="204"/>
      <c r="K307" s="206"/>
      <c r="L307" s="207"/>
      <c r="M307" s="203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0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8" t="s">
        <v>20</v>
      </c>
      <c r="C308" s="209" t="s">
        <v>21</v>
      </c>
      <c r="D308" s="209" t="s">
        <v>22</v>
      </c>
      <c r="E308" s="210" t="s">
        <v>23</v>
      </c>
      <c r="F308" s="211"/>
      <c r="G308" s="373" t="s">
        <v>24</v>
      </c>
      <c r="H308" s="374"/>
      <c r="I308" s="210" t="s">
        <v>25</v>
      </c>
      <c r="J308" s="211"/>
      <c r="K308" s="212" t="s">
        <v>122</v>
      </c>
      <c r="L308" s="2"/>
      <c r="M308" s="203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0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3"/>
      <c r="C309" s="214"/>
      <c r="D309" s="214"/>
      <c r="E309" s="215" t="s">
        <v>28</v>
      </c>
      <c r="F309" s="215" t="s">
        <v>29</v>
      </c>
      <c r="G309" s="216" t="s">
        <v>28</v>
      </c>
      <c r="H309" s="215" t="s">
        <v>29</v>
      </c>
      <c r="I309" s="216" t="s">
        <v>28</v>
      </c>
      <c r="J309" s="215" t="s">
        <v>29</v>
      </c>
      <c r="K309" s="217"/>
      <c r="L309" s="2"/>
      <c r="M309" s="203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0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8"/>
      <c r="C310" s="219"/>
      <c r="D310" s="219"/>
      <c r="E310" s="220" t="s">
        <v>30</v>
      </c>
      <c r="F310" s="220" t="s">
        <v>123</v>
      </c>
      <c r="G310" s="221" t="s">
        <v>30</v>
      </c>
      <c r="H310" s="220" t="s">
        <v>123</v>
      </c>
      <c r="I310" s="221" t="s">
        <v>133</v>
      </c>
      <c r="J310" s="220" t="s">
        <v>123</v>
      </c>
      <c r="K310" s="222"/>
      <c r="L310" s="2"/>
      <c r="M310" s="203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0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7">
        <v>2</v>
      </c>
      <c r="D311" s="227">
        <v>3</v>
      </c>
      <c r="E311" s="227">
        <v>4</v>
      </c>
      <c r="F311" s="227">
        <v>5</v>
      </c>
      <c r="G311" s="227">
        <v>6</v>
      </c>
      <c r="H311" s="227">
        <v>7</v>
      </c>
      <c r="I311" s="227">
        <v>8</v>
      </c>
      <c r="J311" s="227">
        <v>9</v>
      </c>
      <c r="K311" s="228">
        <v>10</v>
      </c>
      <c r="L311" s="2"/>
      <c r="M311" s="203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0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9" t="s">
        <v>32</v>
      </c>
      <c r="D312" s="229" t="s">
        <v>33</v>
      </c>
      <c r="E312" s="230">
        <v>55.77</v>
      </c>
      <c r="F312" s="231">
        <v>31.144597999999998</v>
      </c>
      <c r="G312" s="232">
        <v>47.95</v>
      </c>
      <c r="H312" s="232">
        <v>2.1779999999999999</v>
      </c>
      <c r="I312" s="232">
        <v>53.9</v>
      </c>
      <c r="J312" s="375">
        <v>20.943999999999999</v>
      </c>
      <c r="K312" s="234" t="s">
        <v>131</v>
      </c>
      <c r="L312" s="235"/>
      <c r="M312" s="203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0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6" t="s">
        <v>35</v>
      </c>
      <c r="D313" s="236" t="s">
        <v>33</v>
      </c>
      <c r="E313" s="237">
        <v>339.5</v>
      </c>
      <c r="F313" s="238">
        <v>7.77</v>
      </c>
      <c r="G313" s="239">
        <v>332.12</v>
      </c>
      <c r="H313" s="240">
        <v>1.96</v>
      </c>
      <c r="I313" s="239">
        <v>333.27</v>
      </c>
      <c r="J313" s="376">
        <v>2.681</v>
      </c>
      <c r="K313" s="234" t="s">
        <v>131</v>
      </c>
      <c r="L313" s="242"/>
      <c r="M313" s="20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0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5">+B313+1</f>
        <v>3</v>
      </c>
      <c r="C314" s="236" t="s">
        <v>37</v>
      </c>
      <c r="D314" s="236" t="s">
        <v>38</v>
      </c>
      <c r="E314" s="230">
        <v>77.5</v>
      </c>
      <c r="F314" s="231">
        <v>49.02</v>
      </c>
      <c r="G314" s="239">
        <v>65.42</v>
      </c>
      <c r="H314" s="240">
        <v>3.02</v>
      </c>
      <c r="I314" s="239">
        <v>75.56</v>
      </c>
      <c r="J314" s="376">
        <v>37.296999999999997</v>
      </c>
      <c r="K314" s="234"/>
      <c r="L314" s="242"/>
      <c r="M314" s="203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0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5"/>
        <v>4</v>
      </c>
      <c r="C315" s="236" t="s">
        <v>39</v>
      </c>
      <c r="D315" s="236" t="s">
        <v>40</v>
      </c>
      <c r="E315" s="230">
        <v>463.3</v>
      </c>
      <c r="F315" s="231">
        <v>49.9</v>
      </c>
      <c r="G315" s="245">
        <v>462.22</v>
      </c>
      <c r="H315" s="245">
        <v>27.992000000000001</v>
      </c>
      <c r="I315" s="231">
        <v>462.18</v>
      </c>
      <c r="J315" s="377">
        <v>31.972999999999999</v>
      </c>
      <c r="K315" s="234" t="s">
        <v>131</v>
      </c>
      <c r="L315" s="319"/>
      <c r="M315" s="320"/>
      <c r="N315" s="321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0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5"/>
        <v>5</v>
      </c>
      <c r="C316" s="236" t="s">
        <v>42</v>
      </c>
      <c r="D316" s="236" t="s">
        <v>43</v>
      </c>
      <c r="E316" s="230">
        <v>207</v>
      </c>
      <c r="F316" s="231">
        <v>9.5030000000000001</v>
      </c>
      <c r="G316" s="239">
        <v>205</v>
      </c>
      <c r="H316" s="251">
        <v>205.2</v>
      </c>
      <c r="I316" s="252">
        <v>205.4</v>
      </c>
      <c r="J316" s="253">
        <v>7.7610000000000001</v>
      </c>
      <c r="K316" s="234" t="s">
        <v>131</v>
      </c>
      <c r="M316" s="203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0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5"/>
        <v>6</v>
      </c>
      <c r="C317" s="236" t="s">
        <v>45</v>
      </c>
      <c r="D317" s="236" t="s">
        <v>43</v>
      </c>
      <c r="E317" s="230">
        <v>320</v>
      </c>
      <c r="F317" s="231">
        <v>5.1509999999999998</v>
      </c>
      <c r="G317" s="239">
        <v>318.05</v>
      </c>
      <c r="H317" s="251">
        <v>4.2510000000000003</v>
      </c>
      <c r="I317" s="252">
        <v>316</v>
      </c>
      <c r="J317" s="253">
        <v>3.355</v>
      </c>
      <c r="K317" s="234" t="s">
        <v>131</v>
      </c>
      <c r="M317" s="203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0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6" t="s">
        <v>46</v>
      </c>
      <c r="D318" s="236" t="s">
        <v>47</v>
      </c>
      <c r="E318" s="230">
        <v>90</v>
      </c>
      <c r="F318" s="231">
        <v>689.09100000000001</v>
      </c>
      <c r="G318" s="239">
        <v>79.7</v>
      </c>
      <c r="H318" s="239">
        <v>281.37</v>
      </c>
      <c r="I318" s="252">
        <v>82.97</v>
      </c>
      <c r="J318" s="253">
        <v>384.91944694388206</v>
      </c>
      <c r="K318" s="234" t="s">
        <v>131</v>
      </c>
      <c r="M318" s="203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0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5"/>
        <v>6</v>
      </c>
      <c r="C319" s="236" t="s">
        <v>49</v>
      </c>
      <c r="D319" s="236" t="s">
        <v>50</v>
      </c>
      <c r="E319" s="230">
        <v>120.5</v>
      </c>
      <c r="F319" s="231">
        <v>2.0920000000000001</v>
      </c>
      <c r="G319" s="239">
        <v>119.21</v>
      </c>
      <c r="H319" s="240">
        <v>1.532</v>
      </c>
      <c r="I319" s="257">
        <v>112.6</v>
      </c>
      <c r="J319" s="378">
        <v>0</v>
      </c>
      <c r="K319" s="234" t="s">
        <v>131</v>
      </c>
      <c r="M319" s="203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0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5"/>
        <v>7</v>
      </c>
      <c r="C320" s="236" t="s">
        <v>53</v>
      </c>
      <c r="D320" s="236" t="s">
        <v>50</v>
      </c>
      <c r="E320" s="230">
        <v>120.8</v>
      </c>
      <c r="F320" s="231">
        <v>2.3530000000000002</v>
      </c>
      <c r="G320" s="239">
        <v>119</v>
      </c>
      <c r="H320" s="240">
        <v>1.4730000000000001</v>
      </c>
      <c r="I320" s="252">
        <v>117.29</v>
      </c>
      <c r="J320" s="253">
        <v>0.85599999999999998</v>
      </c>
      <c r="K320" s="234" t="s">
        <v>131</v>
      </c>
      <c r="M320" s="203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0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5"/>
        <v>8</v>
      </c>
      <c r="C321" s="236" t="s">
        <v>54</v>
      </c>
      <c r="D321" s="236" t="s">
        <v>55</v>
      </c>
      <c r="E321" s="230">
        <v>46.5</v>
      </c>
      <c r="F321" s="230">
        <v>4.5999999999999996</v>
      </c>
      <c r="G321" s="239">
        <v>43.8</v>
      </c>
      <c r="H321" s="239">
        <v>2.355</v>
      </c>
      <c r="I321" s="252">
        <v>42.6</v>
      </c>
      <c r="J321" s="253">
        <v>0.88500000000000001</v>
      </c>
      <c r="K321" s="234" t="s">
        <v>131</v>
      </c>
      <c r="M321" s="203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0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5"/>
        <v>9</v>
      </c>
      <c r="C322" s="236" t="s">
        <v>57</v>
      </c>
      <c r="D322" s="236" t="s">
        <v>55</v>
      </c>
      <c r="E322" s="230">
        <v>51.5</v>
      </c>
      <c r="F322" s="231">
        <v>2.4159999999999999</v>
      </c>
      <c r="G322" s="239">
        <v>47.84</v>
      </c>
      <c r="H322" s="239">
        <v>1.8160000000000001</v>
      </c>
      <c r="I322" s="260">
        <v>50.7</v>
      </c>
      <c r="J322" s="261">
        <v>1.923</v>
      </c>
      <c r="K322" s="234" t="s">
        <v>131</v>
      </c>
      <c r="M322" s="203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0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5"/>
        <v>10</v>
      </c>
      <c r="C323" s="236" t="s">
        <v>59</v>
      </c>
      <c r="D323" s="236" t="s">
        <v>47</v>
      </c>
      <c r="E323" s="230">
        <v>81</v>
      </c>
      <c r="F323" s="231">
        <v>1.093</v>
      </c>
      <c r="G323" s="239">
        <v>78.319999999999993</v>
      </c>
      <c r="H323" s="240">
        <v>0.65900000000000003</v>
      </c>
      <c r="I323" s="252">
        <v>76.05</v>
      </c>
      <c r="J323" s="253">
        <v>0.377</v>
      </c>
      <c r="K323" s="234" t="s">
        <v>131</v>
      </c>
      <c r="M323" s="20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0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5"/>
        <v>11</v>
      </c>
      <c r="C324" s="236" t="s">
        <v>60</v>
      </c>
      <c r="D324" s="236" t="s">
        <v>47</v>
      </c>
      <c r="E324" s="230">
        <v>82.8</v>
      </c>
      <c r="F324" s="231">
        <v>0.42899999999999999</v>
      </c>
      <c r="G324" s="239">
        <v>80</v>
      </c>
      <c r="H324" s="240">
        <v>0.30299999999999999</v>
      </c>
      <c r="I324" s="252">
        <v>81.509999999999991</v>
      </c>
      <c r="J324" s="253">
        <v>0.24399999999999999</v>
      </c>
      <c r="K324" s="234" t="s">
        <v>131</v>
      </c>
      <c r="M324" s="203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0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5"/>
        <v>12</v>
      </c>
      <c r="C325" s="236" t="s">
        <v>61</v>
      </c>
      <c r="D325" s="236" t="s">
        <v>47</v>
      </c>
      <c r="E325" s="230">
        <v>69.95</v>
      </c>
      <c r="F325" s="231">
        <v>0.25</v>
      </c>
      <c r="G325" s="239">
        <v>70.150000000000006</v>
      </c>
      <c r="H325" s="239">
        <v>0.26400000000000001</v>
      </c>
      <c r="I325" s="252">
        <v>68.47</v>
      </c>
      <c r="J325" s="253">
        <v>4.2999999999999997E-2</v>
      </c>
      <c r="K325" s="234" t="s">
        <v>131</v>
      </c>
      <c r="M325" s="203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0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5"/>
        <v>13</v>
      </c>
      <c r="C326" s="236" t="s">
        <v>62</v>
      </c>
      <c r="D326" s="236" t="s">
        <v>47</v>
      </c>
      <c r="E326" s="230">
        <v>48.2</v>
      </c>
      <c r="F326" s="231">
        <v>0.38500000000000001</v>
      </c>
      <c r="G326" s="239">
        <v>44.98</v>
      </c>
      <c r="H326" s="240">
        <v>6.8000000000000005E-2</v>
      </c>
      <c r="I326" s="252">
        <v>46.16</v>
      </c>
      <c r="J326" s="253">
        <v>0.27200000000000002</v>
      </c>
      <c r="K326" s="234" t="s">
        <v>131</v>
      </c>
      <c r="M326" s="203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0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5"/>
        <v>14</v>
      </c>
      <c r="C327" s="236" t="s">
        <v>63</v>
      </c>
      <c r="D327" s="236" t="s">
        <v>64</v>
      </c>
      <c r="E327" s="230">
        <v>136</v>
      </c>
      <c r="F327" s="231">
        <v>440</v>
      </c>
      <c r="G327" s="239">
        <v>127.3</v>
      </c>
      <c r="H327" s="239">
        <v>64.974000000000004</v>
      </c>
      <c r="I327" s="239">
        <v>134.22999999999999</v>
      </c>
      <c r="J327" s="378">
        <v>277.24099999999999</v>
      </c>
      <c r="K327" s="234" t="s">
        <v>131</v>
      </c>
      <c r="L327" s="289"/>
      <c r="M327" s="203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0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6" t="s">
        <v>66</v>
      </c>
      <c r="D328" s="236" t="s">
        <v>64</v>
      </c>
      <c r="E328" s="230">
        <v>113.5</v>
      </c>
      <c r="F328" s="231">
        <v>3.7519999999999998</v>
      </c>
      <c r="G328" s="239">
        <v>109.1</v>
      </c>
      <c r="H328" s="239">
        <v>1.8080000000000001</v>
      </c>
      <c r="I328" s="251">
        <v>110.11</v>
      </c>
      <c r="J328" s="378">
        <v>0.30199999999999999</v>
      </c>
      <c r="K328" s="234"/>
      <c r="L328" s="289"/>
      <c r="M328" s="203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0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5"/>
        <v>16</v>
      </c>
      <c r="C329" s="236" t="s">
        <v>67</v>
      </c>
      <c r="D329" s="236" t="s">
        <v>64</v>
      </c>
      <c r="E329" s="230">
        <v>225.4</v>
      </c>
      <c r="F329" s="230">
        <v>1.2</v>
      </c>
      <c r="G329" s="239">
        <v>223.78</v>
      </c>
      <c r="H329" s="239">
        <v>0.14000000000000001</v>
      </c>
      <c r="I329" s="239">
        <v>200.7</v>
      </c>
      <c r="J329" s="378">
        <v>7.4999999999999997E-2</v>
      </c>
      <c r="K329" s="234"/>
      <c r="L329" s="289"/>
      <c r="M329" s="203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5"/>
        <v>17</v>
      </c>
      <c r="C330" s="236" t="s">
        <v>68</v>
      </c>
      <c r="D330" s="236" t="s">
        <v>64</v>
      </c>
      <c r="E330" s="230">
        <v>224</v>
      </c>
      <c r="F330" s="231">
        <v>0.6</v>
      </c>
      <c r="G330" s="239">
        <v>219.53</v>
      </c>
      <c r="H330" s="239">
        <v>0.254</v>
      </c>
      <c r="I330" s="251">
        <v>220.51</v>
      </c>
      <c r="J330" s="379">
        <v>0.318</v>
      </c>
      <c r="K330" s="234"/>
      <c r="L330" s="289"/>
      <c r="M330" s="203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5"/>
        <v>18</v>
      </c>
      <c r="C331" s="236" t="s">
        <v>69</v>
      </c>
      <c r="D331" s="236" t="s">
        <v>64</v>
      </c>
      <c r="E331" s="230">
        <v>196</v>
      </c>
      <c r="F331" s="231">
        <v>1.5820000000000001</v>
      </c>
      <c r="G331" s="239">
        <v>193.94</v>
      </c>
      <c r="H331" s="239">
        <v>1.242</v>
      </c>
      <c r="I331" s="251">
        <v>193.77</v>
      </c>
      <c r="J331" s="378">
        <v>0.217</v>
      </c>
      <c r="K331" s="234"/>
      <c r="L331" s="289"/>
      <c r="M331" s="203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5"/>
        <v>19</v>
      </c>
      <c r="C332" s="236" t="s">
        <v>70</v>
      </c>
      <c r="D332" s="236" t="s">
        <v>64</v>
      </c>
      <c r="E332" s="230">
        <v>174</v>
      </c>
      <c r="F332" s="231">
        <v>0.47899999999999998</v>
      </c>
      <c r="G332" s="239">
        <v>172.72</v>
      </c>
      <c r="H332" s="239">
        <v>0.109</v>
      </c>
      <c r="I332" s="251">
        <v>169.34</v>
      </c>
      <c r="J332" s="378">
        <v>9.1999999999999998E-2</v>
      </c>
      <c r="K332" s="234" t="s">
        <v>131</v>
      </c>
      <c r="L332" s="289"/>
      <c r="M332" s="203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45"/>
        <v>20</v>
      </c>
      <c r="C333" s="229" t="s">
        <v>71</v>
      </c>
      <c r="D333" s="229" t="s">
        <v>64</v>
      </c>
      <c r="E333" s="237">
        <v>229.1</v>
      </c>
      <c r="F333" s="238">
        <v>0.79200000000000004</v>
      </c>
      <c r="G333" s="232">
        <v>224.8</v>
      </c>
      <c r="H333" s="232">
        <v>0.41699999999999998</v>
      </c>
      <c r="I333" s="266">
        <v>223.28</v>
      </c>
      <c r="J333" s="380">
        <v>0.309</v>
      </c>
      <c r="K333" s="381"/>
      <c r="L333" s="289"/>
      <c r="M333" s="20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5"/>
        <v>21</v>
      </c>
      <c r="C334" s="236" t="s">
        <v>72</v>
      </c>
      <c r="D334" s="236" t="s">
        <v>64</v>
      </c>
      <c r="E334" s="230">
        <v>249</v>
      </c>
      <c r="F334" s="231">
        <v>2.1240000000000001</v>
      </c>
      <c r="G334" s="239">
        <v>242.52</v>
      </c>
      <c r="H334" s="239">
        <v>0.53500000000000003</v>
      </c>
      <c r="I334" s="251">
        <v>238.59</v>
      </c>
      <c r="J334" s="379">
        <v>0.115</v>
      </c>
      <c r="K334" s="234" t="s">
        <v>131</v>
      </c>
      <c r="L334" s="289"/>
      <c r="M334" s="203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5"/>
        <v>22</v>
      </c>
      <c r="C335" s="236" t="s">
        <v>73</v>
      </c>
      <c r="D335" s="236" t="s">
        <v>74</v>
      </c>
      <c r="E335" s="230">
        <v>164.75</v>
      </c>
      <c r="F335" s="230">
        <v>5</v>
      </c>
      <c r="G335" s="239">
        <v>157.51</v>
      </c>
      <c r="H335" s="239">
        <v>1.5089999999999999</v>
      </c>
      <c r="I335" s="239">
        <v>148.32</v>
      </c>
      <c r="J335" s="379">
        <v>2.2320000000000002</v>
      </c>
      <c r="K335" s="234" t="s">
        <v>131</v>
      </c>
      <c r="L335" s="289"/>
      <c r="M335" s="203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6" t="s">
        <v>75</v>
      </c>
      <c r="D336" s="236" t="s">
        <v>74</v>
      </c>
      <c r="E336" s="230">
        <v>179.1</v>
      </c>
      <c r="F336" s="231">
        <v>4.2</v>
      </c>
      <c r="G336" s="251">
        <v>173.03</v>
      </c>
      <c r="H336" s="251">
        <v>1.331</v>
      </c>
      <c r="I336" s="239">
        <v>230.56</v>
      </c>
      <c r="J336" s="378">
        <v>2.2450000000000001</v>
      </c>
      <c r="K336" s="234"/>
      <c r="L336" s="289"/>
      <c r="M336" s="203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5"/>
        <v>24</v>
      </c>
      <c r="C337" s="236" t="s">
        <v>76</v>
      </c>
      <c r="D337" s="236" t="s">
        <v>77</v>
      </c>
      <c r="E337" s="230">
        <v>325.56</v>
      </c>
      <c r="F337" s="231">
        <v>0.70099999999999996</v>
      </c>
      <c r="G337" s="251">
        <v>3231.3</v>
      </c>
      <c r="H337" s="251">
        <v>0.35499999999999998</v>
      </c>
      <c r="I337" s="251">
        <v>317.10000000000002</v>
      </c>
      <c r="J337" s="379">
        <v>0.14399999999999999</v>
      </c>
      <c r="K337" s="234" t="s">
        <v>131</v>
      </c>
      <c r="L337" s="289"/>
      <c r="M337" s="203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5"/>
        <v>25</v>
      </c>
      <c r="C338" s="236" t="s">
        <v>78</v>
      </c>
      <c r="D338" s="236" t="s">
        <v>77</v>
      </c>
      <c r="E338" s="230">
        <v>129.19999999999999</v>
      </c>
      <c r="F338" s="231">
        <v>0.5</v>
      </c>
      <c r="G338" s="239">
        <v>124.17</v>
      </c>
      <c r="H338" s="239">
        <v>5.6000000000000001E-2</v>
      </c>
      <c r="I338" s="251">
        <v>127.3</v>
      </c>
      <c r="J338" s="378">
        <v>0.29899999999999999</v>
      </c>
      <c r="K338" s="234" t="s">
        <v>131</v>
      </c>
      <c r="L338" s="289"/>
      <c r="M338" s="203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5"/>
        <v>26</v>
      </c>
      <c r="C339" s="236" t="s">
        <v>79</v>
      </c>
      <c r="D339" s="236" t="s">
        <v>77</v>
      </c>
      <c r="E339" s="230">
        <v>282.77999999999997</v>
      </c>
      <c r="F339" s="231">
        <v>0.51300000000000001</v>
      </c>
      <c r="G339" s="239">
        <v>279.55</v>
      </c>
      <c r="H339" s="239">
        <v>0.23400000000000001</v>
      </c>
      <c r="I339" s="239">
        <v>377.39</v>
      </c>
      <c r="J339" s="378">
        <v>5.6000000000000001E-2</v>
      </c>
      <c r="K339" s="234" t="s">
        <v>131</v>
      </c>
      <c r="L339" s="289"/>
      <c r="M339" s="203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5"/>
        <v>27</v>
      </c>
      <c r="C340" s="236" t="s">
        <v>80</v>
      </c>
      <c r="D340" s="236" t="s">
        <v>77</v>
      </c>
      <c r="E340" s="230">
        <v>99</v>
      </c>
      <c r="F340" s="231">
        <v>2.6110000000000002</v>
      </c>
      <c r="G340" s="239">
        <v>93.49</v>
      </c>
      <c r="H340" s="239">
        <v>0.46899999999999997</v>
      </c>
      <c r="I340" s="251">
        <v>97.88</v>
      </c>
      <c r="J340" s="379">
        <v>0.76200000000000001</v>
      </c>
      <c r="K340" s="234" t="s">
        <v>131</v>
      </c>
      <c r="L340" s="289"/>
      <c r="M340" s="203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5"/>
        <v>28</v>
      </c>
      <c r="C341" s="236" t="s">
        <v>82</v>
      </c>
      <c r="D341" s="236" t="s">
        <v>77</v>
      </c>
      <c r="E341" s="230">
        <v>189.7</v>
      </c>
      <c r="F341" s="230">
        <v>7.9000000000000001E-2</v>
      </c>
      <c r="G341" s="239">
        <v>188.8</v>
      </c>
      <c r="H341" s="239">
        <v>5.0999999999999997E-2</v>
      </c>
      <c r="I341" s="251">
        <v>189.39</v>
      </c>
      <c r="J341" s="379">
        <v>7.2999999999999995E-2</v>
      </c>
      <c r="K341" s="234" t="s">
        <v>131</v>
      </c>
      <c r="L341" s="289">
        <f>79920/1000000</f>
        <v>7.9920000000000005E-2</v>
      </c>
      <c r="M341" s="203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5"/>
        <v>29</v>
      </c>
      <c r="C342" s="236" t="s">
        <v>84</v>
      </c>
      <c r="D342" s="236" t="s">
        <v>77</v>
      </c>
      <c r="E342" s="230">
        <v>171.19</v>
      </c>
      <c r="F342" s="231">
        <v>9.6879999999999994E-2</v>
      </c>
      <c r="G342" s="239">
        <v>170</v>
      </c>
      <c r="H342" s="240">
        <v>7.2999999999999995E-2</v>
      </c>
      <c r="I342" s="251">
        <v>167.98</v>
      </c>
      <c r="J342" s="379">
        <v>1.9E-2</v>
      </c>
      <c r="K342" s="234" t="s">
        <v>131</v>
      </c>
      <c r="L342" s="289"/>
      <c r="M342" s="203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5"/>
        <v>30</v>
      </c>
      <c r="C343" s="236" t="s">
        <v>86</v>
      </c>
      <c r="D343" s="236" t="s">
        <v>87</v>
      </c>
      <c r="E343" s="230">
        <v>142.6</v>
      </c>
      <c r="F343" s="231">
        <v>9.157</v>
      </c>
      <c r="G343" s="239">
        <v>140.19999999999999</v>
      </c>
      <c r="H343" s="239"/>
      <c r="I343" s="239">
        <v>151.78</v>
      </c>
      <c r="J343" s="382">
        <v>5.7439999999999998</v>
      </c>
      <c r="K343" s="234"/>
      <c r="L343" s="289"/>
      <c r="M343" s="20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5"/>
        <v>31</v>
      </c>
      <c r="C344" s="236" t="s">
        <v>89</v>
      </c>
      <c r="D344" s="236" t="s">
        <v>87</v>
      </c>
      <c r="E344" s="230">
        <v>239.5</v>
      </c>
      <c r="F344" s="231">
        <v>2.6720000000000002</v>
      </c>
      <c r="G344" s="239">
        <v>236.02</v>
      </c>
      <c r="H344" s="240">
        <v>0.98199999999999998</v>
      </c>
      <c r="I344" s="239">
        <v>137.36000000000001</v>
      </c>
      <c r="J344" s="382">
        <v>1.5489999999999999</v>
      </c>
      <c r="K344" s="234" t="s">
        <v>131</v>
      </c>
      <c r="L344" s="289"/>
      <c r="M344" s="203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5"/>
        <v>32</v>
      </c>
      <c r="C345" s="236" t="s">
        <v>91</v>
      </c>
      <c r="D345" s="236" t="s">
        <v>92</v>
      </c>
      <c r="E345" s="230">
        <v>120.5</v>
      </c>
      <c r="F345" s="231">
        <v>3.677</v>
      </c>
      <c r="G345" s="239">
        <v>118.55</v>
      </c>
      <c r="H345" s="239">
        <v>0.59499999999999997</v>
      </c>
      <c r="I345" s="239">
        <v>120.43</v>
      </c>
      <c r="J345" s="378">
        <v>3.5449999999999999</v>
      </c>
      <c r="K345" s="234" t="s">
        <v>131</v>
      </c>
      <c r="L345" s="289"/>
      <c r="M345" s="203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5"/>
        <v>33</v>
      </c>
      <c r="C346" s="236" t="s">
        <v>94</v>
      </c>
      <c r="D346" s="236" t="s">
        <v>95</v>
      </c>
      <c r="E346" s="230">
        <v>110.56</v>
      </c>
      <c r="F346" s="231">
        <v>2.75</v>
      </c>
      <c r="G346" s="239">
        <v>108.56</v>
      </c>
      <c r="H346" s="239">
        <v>0.745</v>
      </c>
      <c r="I346" s="239">
        <v>109.73</v>
      </c>
      <c r="J346" s="378">
        <v>1.508</v>
      </c>
      <c r="K346" s="234" t="s">
        <v>131</v>
      </c>
      <c r="L346" s="289"/>
      <c r="M346" s="203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6" t="s">
        <v>96</v>
      </c>
      <c r="D347" s="236" t="s">
        <v>97</v>
      </c>
      <c r="E347" s="230">
        <v>72</v>
      </c>
      <c r="F347" s="231">
        <v>38.036000000000001</v>
      </c>
      <c r="G347" s="239">
        <v>50.3</v>
      </c>
      <c r="H347" s="240">
        <v>4.0830000000000002</v>
      </c>
      <c r="I347" s="239">
        <v>56.77</v>
      </c>
      <c r="J347" s="382">
        <v>11.52</v>
      </c>
      <c r="K347" s="234" t="s">
        <v>131</v>
      </c>
      <c r="L347" s="289"/>
      <c r="M347" s="203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5"/>
        <v>35</v>
      </c>
      <c r="C348" s="236" t="s">
        <v>98</v>
      </c>
      <c r="D348" s="236" t="s">
        <v>97</v>
      </c>
      <c r="E348" s="230">
        <v>185</v>
      </c>
      <c r="F348" s="231">
        <v>388.72199999999998</v>
      </c>
      <c r="G348" s="239">
        <v>167</v>
      </c>
      <c r="H348" s="240">
        <v>217.202</v>
      </c>
      <c r="I348" s="239">
        <v>168.55</v>
      </c>
      <c r="J348" s="382">
        <v>230.70400000000001</v>
      </c>
      <c r="K348" s="234" t="s">
        <v>131</v>
      </c>
      <c r="L348" s="289"/>
      <c r="M348" s="203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6" t="s">
        <v>100</v>
      </c>
      <c r="D349" s="236" t="s">
        <v>101</v>
      </c>
      <c r="E349" s="230">
        <v>231</v>
      </c>
      <c r="F349" s="231">
        <v>30.48</v>
      </c>
      <c r="G349" s="239">
        <v>228.1</v>
      </c>
      <c r="H349" s="240">
        <v>5.9</v>
      </c>
      <c r="I349" s="239">
        <v>229.25</v>
      </c>
      <c r="J349" s="383">
        <v>9.61</v>
      </c>
      <c r="K349" s="234" t="s">
        <v>131</v>
      </c>
      <c r="L349" s="235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9" t="s">
        <v>109</v>
      </c>
      <c r="D350" s="229" t="s">
        <v>40</v>
      </c>
      <c r="E350" s="237">
        <v>149.30000000000001</v>
      </c>
      <c r="F350" s="238">
        <v>17.670000000000002</v>
      </c>
      <c r="G350" s="237">
        <v>149.30000000000001</v>
      </c>
      <c r="H350" s="238">
        <v>17.670000000000002</v>
      </c>
      <c r="I350" s="237">
        <v>149.32300000000001</v>
      </c>
      <c r="J350" s="270">
        <v>10.94</v>
      </c>
      <c r="K350" s="384" t="s">
        <v>110</v>
      </c>
      <c r="L350" s="289"/>
      <c r="M350" s="203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6" t="s">
        <v>111</v>
      </c>
      <c r="D351" s="236" t="s">
        <v>55</v>
      </c>
      <c r="E351" s="230">
        <v>39</v>
      </c>
      <c r="F351" s="231">
        <v>0.47399999999999998</v>
      </c>
      <c r="G351" s="230">
        <v>39</v>
      </c>
      <c r="H351" s="231">
        <v>0.47</v>
      </c>
      <c r="I351" s="252">
        <v>38.94</v>
      </c>
      <c r="J351" s="253">
        <v>0.47799999999999998</v>
      </c>
      <c r="K351" s="384" t="s">
        <v>99</v>
      </c>
      <c r="L351" s="28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0">
        <v>41</v>
      </c>
      <c r="C352" s="275" t="s">
        <v>113</v>
      </c>
      <c r="D352" s="275" t="s">
        <v>55</v>
      </c>
      <c r="E352" s="276">
        <v>70</v>
      </c>
      <c r="F352" s="277">
        <v>0.81699999999999995</v>
      </c>
      <c r="G352" s="276">
        <v>70</v>
      </c>
      <c r="H352" s="277">
        <v>0.82</v>
      </c>
      <c r="I352" s="252">
        <v>68.849999999999994</v>
      </c>
      <c r="J352" s="261">
        <v>1.4289999999999501</v>
      </c>
      <c r="K352" s="306"/>
      <c r="L352" s="385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7" t="s">
        <v>115</v>
      </c>
      <c r="D353" s="227"/>
      <c r="E353" s="279"/>
      <c r="F353" s="280">
        <f>SUM(F312:F352)</f>
        <v>1813.882478</v>
      </c>
      <c r="G353" s="279"/>
      <c r="H353" s="280">
        <f>SUM(H315:H352)</f>
        <v>849.30700000000024</v>
      </c>
      <c r="I353" s="279"/>
      <c r="J353" s="281">
        <f>SUM(J312:J352)</f>
        <v>1055.0564469438818</v>
      </c>
      <c r="K353" s="282"/>
      <c r="L353" s="289"/>
      <c r="M353" s="20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2" t="s">
        <v>117</v>
      </c>
      <c r="C354" s="209" t="s">
        <v>118</v>
      </c>
      <c r="D354" s="209"/>
      <c r="E354" s="283"/>
      <c r="F354" s="284"/>
      <c r="G354" s="285"/>
      <c r="H354" s="286">
        <v>1</v>
      </c>
      <c r="I354" s="283"/>
      <c r="J354" s="287">
        <f>IFERROR(+J353/H353,0)</f>
        <v>1.2422556825080702</v>
      </c>
      <c r="K354" s="288"/>
      <c r="L354" s="289"/>
      <c r="M354" s="203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1"/>
      <c r="C355" s="290" t="s">
        <v>119</v>
      </c>
      <c r="D355" s="291"/>
      <c r="E355" s="386">
        <v>1736.79</v>
      </c>
      <c r="F355" s="293">
        <v>1</v>
      </c>
      <c r="G355" s="294" t="s">
        <v>117</v>
      </c>
      <c r="H355" s="293">
        <f>+H353/F353*100%</f>
        <v>0.46822603465272583</v>
      </c>
      <c r="I355" s="295"/>
      <c r="J355" s="296">
        <f>+J353/F353</f>
        <v>0.58165645224556928</v>
      </c>
      <c r="K355" s="297"/>
      <c r="L355" s="289"/>
      <c r="M355" s="203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1"/>
      <c r="C356" s="290" t="s">
        <v>120</v>
      </c>
      <c r="D356" s="291"/>
      <c r="E356" s="298">
        <f>F353-E355</f>
        <v>77.092478000000028</v>
      </c>
      <c r="F356" s="299"/>
      <c r="G356" s="201"/>
      <c r="H356" s="299"/>
      <c r="I356" s="198"/>
      <c r="J356" s="299"/>
      <c r="K356" s="300"/>
      <c r="L356" s="300"/>
      <c r="M356" s="203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7"/>
      <c r="C357" s="388"/>
      <c r="D357" s="388"/>
      <c r="E357" s="388"/>
      <c r="F357" s="388"/>
      <c r="G357" s="388"/>
      <c r="H357" s="388"/>
      <c r="I357" s="389"/>
      <c r="J357" s="389"/>
      <c r="K357" s="198"/>
      <c r="M357" s="203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8"/>
      <c r="J358" s="198"/>
      <c r="K358" s="198"/>
      <c r="M358" s="203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8"/>
      <c r="J359" s="198"/>
      <c r="K359" s="198"/>
      <c r="M359" s="203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8"/>
      <c r="J360" s="198"/>
      <c r="K360" s="198"/>
      <c r="M360" s="203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8"/>
      <c r="J361" s="198"/>
      <c r="K361" s="198"/>
      <c r="M361" s="203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8"/>
      <c r="J362" s="198"/>
      <c r="K362" s="198"/>
      <c r="M362" s="203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8"/>
      <c r="J363" s="198"/>
      <c r="K363" s="198"/>
      <c r="M363" s="20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8"/>
      <c r="J364" s="198"/>
      <c r="K364" s="389"/>
      <c r="L364" s="388"/>
      <c r="M364" s="390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8"/>
      <c r="J365" s="198"/>
      <c r="K365" s="389"/>
      <c r="L365" s="388"/>
      <c r="M365" s="390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8"/>
      <c r="J366" s="198"/>
      <c r="K366" s="389"/>
      <c r="L366" s="388"/>
      <c r="M366" s="390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8"/>
      <c r="J367" s="198"/>
      <c r="K367" s="389"/>
      <c r="L367" s="388"/>
      <c r="M367" s="390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8"/>
      <c r="J368" s="198"/>
      <c r="K368" s="198"/>
      <c r="M368" s="203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8"/>
      <c r="J369" s="198"/>
      <c r="K369" s="198"/>
      <c r="M369" s="203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8"/>
      <c r="J370" s="198"/>
      <c r="K370" s="198"/>
      <c r="M370" s="203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8"/>
      <c r="J371" s="198"/>
      <c r="K371" s="198"/>
      <c r="M371" s="203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8"/>
      <c r="J372" s="198"/>
      <c r="K372" s="198"/>
      <c r="M372" s="203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8"/>
      <c r="K373" s="198"/>
      <c r="M373" s="20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8"/>
      <c r="K374" s="198"/>
      <c r="M374" s="203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8"/>
      <c r="K375" s="198"/>
      <c r="M375" s="203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8"/>
      <c r="K376" s="198"/>
      <c r="M376" s="203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8"/>
      <c r="K377" s="198"/>
      <c r="M377" s="203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8"/>
      <c r="K378" s="198"/>
      <c r="M378" s="203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8"/>
      <c r="K379" s="198"/>
      <c r="M379" s="203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8"/>
      <c r="K380" s="198"/>
      <c r="M380" s="203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8"/>
      <c r="K381" s="198"/>
      <c r="M381" s="203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8"/>
      <c r="K382" s="198"/>
      <c r="M382" s="203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8"/>
      <c r="K383" s="198"/>
      <c r="M383" s="20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8"/>
      <c r="K384" s="198"/>
      <c r="M384" s="203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8"/>
      <c r="K385" s="198"/>
      <c r="M385" s="203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8"/>
      <c r="K386" s="198"/>
      <c r="M386" s="203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8"/>
      <c r="K387" s="198"/>
      <c r="M387" s="203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8"/>
      <c r="K388" s="198"/>
      <c r="M388" s="203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8"/>
      <c r="K389" s="198"/>
      <c r="M389" s="203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8"/>
      <c r="K390" s="198"/>
      <c r="M390" s="203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8"/>
      <c r="K391" s="198"/>
      <c r="M391" s="203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8"/>
      <c r="K392" s="198"/>
      <c r="M392" s="203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8"/>
      <c r="K393" s="198"/>
      <c r="M393" s="20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8"/>
      <c r="K394" s="198"/>
      <c r="M394" s="203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8"/>
      <c r="K395" s="198"/>
      <c r="M395" s="203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8"/>
      <c r="K396" s="198"/>
      <c r="M396" s="203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8"/>
      <c r="K397" s="198"/>
      <c r="M397" s="203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8"/>
      <c r="K398" s="198"/>
      <c r="M398" s="203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8"/>
      <c r="K399" s="198"/>
      <c r="M399" s="203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8"/>
      <c r="K400" s="198"/>
      <c r="M400" s="203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8"/>
      <c r="K401" s="198"/>
      <c r="M401" s="203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8"/>
      <c r="K402" s="198"/>
      <c r="M402" s="203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8"/>
      <c r="K403" s="198"/>
      <c r="M403" s="2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8"/>
      <c r="K404" s="198"/>
      <c r="M404" s="203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8"/>
      <c r="K405" s="198"/>
      <c r="M405" s="203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8"/>
      <c r="K406" s="198"/>
      <c r="M406" s="203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8"/>
      <c r="K407" s="198"/>
      <c r="M407" s="203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8"/>
      <c r="K408" s="198"/>
      <c r="M408" s="203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8"/>
      <c r="K409" s="198"/>
      <c r="M409" s="203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8"/>
      <c r="K410" s="198"/>
      <c r="M410" s="203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8"/>
      <c r="K411" s="198"/>
      <c r="M411" s="203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8"/>
      <c r="K412" s="198"/>
      <c r="M412" s="203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8"/>
      <c r="K413" s="198"/>
      <c r="M413" s="20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8"/>
      <c r="K414" s="198"/>
      <c r="M414" s="203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8"/>
      <c r="K415" s="198"/>
      <c r="M415" s="203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8"/>
      <c r="K416" s="198"/>
      <c r="M416" s="203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8"/>
      <c r="K417" s="198"/>
      <c r="M417" s="203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8"/>
      <c r="K418" s="198"/>
      <c r="M418" s="203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8"/>
      <c r="K419" s="198"/>
      <c r="M419" s="203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8"/>
      <c r="K420" s="198"/>
      <c r="M420" s="203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8"/>
      <c r="K421" s="198"/>
      <c r="M421" s="203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8"/>
      <c r="K422" s="198"/>
      <c r="M422" s="203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8"/>
      <c r="K423" s="198"/>
      <c r="M423" s="20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8"/>
      <c r="K424" s="198"/>
      <c r="M424" s="203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8"/>
      <c r="K425" s="198"/>
      <c r="M425" s="203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8"/>
      <c r="K426" s="198"/>
      <c r="M426" s="203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8"/>
      <c r="K427" s="198"/>
      <c r="M427" s="203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8"/>
      <c r="K428" s="198"/>
      <c r="M428" s="203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8"/>
      <c r="K429" s="198"/>
      <c r="M429" s="203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8"/>
      <c r="K430" s="198"/>
      <c r="M430" s="203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8"/>
      <c r="K431" s="198"/>
      <c r="M431" s="203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8"/>
      <c r="K432" s="198"/>
      <c r="M432" s="203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8"/>
      <c r="K433" s="198"/>
      <c r="M433" s="20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8"/>
      <c r="K434" s="198"/>
      <c r="M434" s="203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8"/>
      <c r="K435" s="198"/>
      <c r="M435" s="203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8"/>
      <c r="K436" s="198"/>
      <c r="M436" s="203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8"/>
      <c r="K437" s="198"/>
      <c r="M437" s="203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8"/>
      <c r="K438" s="198"/>
      <c r="M438" s="203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8"/>
      <c r="K439" s="198"/>
      <c r="M439" s="203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8"/>
      <c r="K440" s="198"/>
      <c r="M440" s="203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8"/>
      <c r="K441" s="198"/>
      <c r="M441" s="203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8"/>
      <c r="K442" s="198"/>
      <c r="M442" s="203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8"/>
      <c r="K443" s="198"/>
      <c r="M443" s="20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8"/>
      <c r="K444" s="198"/>
      <c r="M444" s="203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8"/>
      <c r="K445" s="198"/>
      <c r="M445" s="203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8"/>
      <c r="K446" s="198"/>
      <c r="M446" s="203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8"/>
      <c r="K447" s="198"/>
      <c r="M447" s="203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8"/>
      <c r="K448" s="198"/>
      <c r="M448" s="203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3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3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3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3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3"/>
    </row>
    <row r="454" spans="13:57" ht="27" customHeight="1" x14ac:dyDescent="0.2">
      <c r="M454" s="203"/>
    </row>
    <row r="455" spans="13:57" ht="27" customHeight="1" x14ac:dyDescent="0.2">
      <c r="M455" s="203"/>
    </row>
    <row r="456" spans="13:57" ht="27" customHeight="1" x14ac:dyDescent="0.2">
      <c r="M456" s="203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2019-07-15T03:21:58Z</dcterms:created>
  <dcterms:modified xsi:type="dcterms:W3CDTF">2019-07-15T03:23:04Z</dcterms:modified>
</cp:coreProperties>
</file>