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15" windowWidth="10125" windowHeight="8130" firstSheet="8" activeTab="17"/>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19" i="13" l="1"/>
  <c r="AB12" i="30" s="1"/>
  <c r="J18" i="13"/>
  <c r="AB11" i="30" s="1"/>
  <c r="J17" i="13"/>
  <c r="AB10" i="30" s="1"/>
  <c r="J16" i="13"/>
  <c r="J35" i="13"/>
  <c r="AB28" i="30" s="1"/>
  <c r="J34" i="13"/>
  <c r="AB27" i="30" s="1"/>
  <c r="J33" i="13"/>
  <c r="AB26" i="30" s="1"/>
  <c r="J32" i="13"/>
  <c r="AB25" i="30" s="1"/>
  <c r="J31" i="13"/>
  <c r="AB24" i="30" s="1"/>
  <c r="J30" i="13"/>
  <c r="AB23" i="30" s="1"/>
  <c r="J29" i="13"/>
  <c r="AB22" i="30" s="1"/>
  <c r="J28" i="13"/>
  <c r="AB21" i="30" s="1"/>
  <c r="J27" i="13"/>
  <c r="AB20" i="30" s="1"/>
  <c r="J26" i="13"/>
  <c r="AB19" i="30" s="1"/>
  <c r="J25" i="13"/>
  <c r="AB18" i="30" s="1"/>
  <c r="AB17" i="30"/>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H18" i="12"/>
  <c r="J10" i="12"/>
  <c r="T3" i="30" s="1"/>
  <c r="J9" i="12"/>
  <c r="T2" i="30" s="1"/>
  <c r="J305" i="11"/>
  <c r="J104" i="11"/>
  <c r="J12" i="12"/>
  <c r="I18" i="12"/>
  <c r="H49" i="3"/>
  <c r="AJ41" i="11"/>
  <c r="AJ42" i="11"/>
  <c r="AJ40" i="11"/>
  <c r="AJ39" i="11"/>
  <c r="AT60" i="11"/>
  <c r="F49" i="3"/>
  <c r="J53" i="11"/>
  <c r="J204" i="11"/>
  <c r="J254" i="11"/>
  <c r="J354" i="11"/>
  <c r="J154" i="11"/>
  <c r="I41" i="13"/>
  <c r="H41" i="13"/>
  <c r="AB2" i="30" l="1"/>
  <c r="J45" i="13"/>
  <c r="N26" i="30" s="1"/>
  <c r="J41" i="13"/>
  <c r="AS74" i="11"/>
  <c r="AQ77" i="11"/>
  <c r="AQ78" i="11" s="1"/>
  <c r="AS76" i="11"/>
  <c r="AS77" i="11"/>
  <c r="AP52" i="11"/>
  <c r="J22" i="12"/>
  <c r="N25" i="30" s="1"/>
  <c r="J23" i="12"/>
  <c r="J25" i="30" s="1"/>
  <c r="J47" i="13"/>
  <c r="F26" i="30" s="1"/>
  <c r="I19" i="12"/>
  <c r="B26" i="30"/>
  <c r="J46" i="13"/>
  <c r="T5" i="30"/>
  <c r="J50" i="30" s="1" a="1"/>
  <c r="J50" i="30" s="1"/>
  <c r="J25" i="12"/>
  <c r="B25" i="30" s="1"/>
  <c r="J24" i="12"/>
  <c r="F25" i="30" s="1"/>
  <c r="AB9" i="30"/>
  <c r="H50" i="3"/>
  <c r="J18" i="12"/>
  <c r="I42" i="13"/>
  <c r="J49" i="13" l="1"/>
  <c r="D53" i="30" a="1"/>
  <c r="D53" i="30" s="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<sst xmlns="http://schemas.openxmlformats.org/spreadsheetml/2006/main" count="1553" uniqueCount="346">
  <si>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</si>
  <si>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</si>
  <si>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</si>
  <si>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</si>
  <si>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</si>
  <si>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</si>
  <si>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</si>
  <si>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</si>
  <si>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</si>
  <si>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</si>
  <si>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</si>
  <si>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</si>
  <si>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</si>
  <si>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</si>
  <si>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</si>
  <si>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</si>
  <si>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</si>
  <si>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</si>
  <si>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</si>
  <si>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</si>
  <si>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</si>
  <si>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</si>
  <si>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</si>
  <si>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</si>
  <si>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</si>
  <si>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</si>
  <si>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</si>
  <si>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</si>
  <si>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</si>
  <si>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</si>
  <si>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</si>
  <si>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</si>
  <si>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</si>
  <si>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</si>
  <si>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</si>
  <si>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</si>
  <si>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</si>
  <si>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</si>
  <si>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</si>
  <si>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</si>
  <si>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</si>
  <si>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</si>
  <si>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</si>
  <si>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</si>
  <si>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</si>
  <si>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</si>
  <si>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</si>
  <si>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</si>
  <si>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</si>
  <si>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</si>
  <si>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</si>
  <si>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</si>
  <si>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</si>
  <si>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</si>
  <si>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</si>
  <si>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</si>
  <si>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</si>
  <si>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</si>
  <si>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</si>
  <si>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</si>
  <si>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</si>
  <si>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</si>
  <si>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</si>
  <si>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</si>
  <si>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</si>
  <si>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</si>
  <si>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</si>
  <si>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</si>
  <si>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</si>
  <si>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</si>
  <si>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</si>
  <si>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</si>
  <si>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</si>
  <si>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</si>
  <si>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</si>
  <si>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</si>
  <si>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</si>
  <si>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</si>
  <si>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</si>
  <si>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</si>
  <si>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</si>
  <si>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</si>
  <si>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</si>
  <si>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</si>
  <si>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</si>
  <si>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</si>
  <si>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</si>
  <si>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</si>
  <si>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</si>
  <si>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</si>
  <si>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</si>
  <si>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</si>
  <si>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</si>
  <si>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</si>
  <si>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</si>
  <si>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</si>
  <si>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</si>
  <si>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</si>
  <si>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</si>
  <si>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</si>
  <si>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</si>
  <si>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</si>
  <si>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</si>
  <si>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</si>
  <si>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</si>
  <si>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</si>
  <si>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</si>
  <si>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</si>
  <si>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</si>
  <si>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</si>
  <si>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</si>
  <si>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</si>
  <si>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</si>
  <si>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</si>
  <si>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</si>
  <si>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</si>
  <si>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</si>
  <si>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</si>
  <si>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</si>
  <si>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</si>
  <si>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</si>
  <si>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</si>
  <si>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</si>
  <si>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</si>
  <si>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</si>
  <si>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</si>
  <si>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</si>
  <si>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</si>
  <si>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</si>
  <si>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</si>
  <si>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</si>
  <si>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</si>
  <si>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</si>
  <si>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</si>
  <si>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</si>
  <si>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</si>
  <si>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</si>
  <si>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</si>
  <si>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</si>
  <si>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</si>
  <si>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</si>
  <si>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</si>
  <si>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</si>
  <si>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</si>
  <si>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</si>
  <si>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</si>
  <si>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</si>
  <si>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</si>
  <si>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</si>
  <si>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</si>
  <si>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</si>
  <si>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</si>
  <si>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</si>
  <si>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</si>
  <si>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</si>
  <si>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</si>
  <si>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</si>
  <si>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</si>
  <si>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</si>
  <si>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</si>
  <si>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</si>
  <si>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</si>
  <si>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</si>
  <si>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</si>
  <si>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</si>
  <si>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</si>
  <si>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</si>
  <si>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</si>
  <si>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</si>
  <si>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</si>
  <si>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</si>
  <si>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</si>
  <si>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</si>
  <si>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</si>
  <si>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</si>
  <si>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</si>
  <si>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</si>
  <si>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</si>
  <si>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</si>
  <si>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</si>
  <si>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</si>
  <si>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</si>
  <si>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</si>
  <si>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</si>
  <si>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</si>
  <si>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</si>
  <si>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</si>
  <si>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</si>
  <si>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</si>
  <si>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</si>
  <si>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</si>
  <si>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</si>
  <si>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</si>
  <si>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</si>
  <si>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</si>
  <si>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</si>
  <si>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</si>
  <si>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</si>
  <si>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</si>
  <si>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</si>
  <si>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</si>
  <si>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</si>
  <si>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</si>
  <si>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</si>
  <si>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</si>
  <si>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</si>
  <si>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</si>
  <si>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</si>
  <si>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</si>
  <si>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</si>
  <si>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</si>
  <si>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</si>
  <si>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</si>
  <si>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</si>
  <si>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</si>
  <si>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</si>
  <si>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</si>
  <si>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</si>
  <si>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</si>
  <si>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</si>
  <si>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</si>
  <si>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</si>
  <si>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</si>
  <si>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</si>
  <si>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</si>
  <si>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</si>
  <si>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</si>
  <si>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</si>
  <si>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</si>
  <si>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</si>
  <si>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</si>
  <si>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</si>
  <si>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</si>
  <si>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</si>
  <si>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</si>
  <si>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</si>
  <si>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</si>
  <si>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</si>
  <si>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</si>
  <si>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</si>
  <si>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</si>
  <si>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</si>
  <si>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</si>
  <si>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</si>
  <si>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</si>
  <si>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</si>
  <si>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</si>
  <si>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</si>
  <si>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</si>
  <si>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</si>
  <si>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</si>
  <si>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</si>
  <si>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</si>
  <si>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</si>
  <si>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</si>
  <si>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</si>
  <si>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</si>
  <si>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</si>
  <si>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</si>
  <si>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</si>
  <si>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</si>
  <si>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</si>
  <si>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</si>
  <si>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</si>
  <si>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</si>
  <si>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</si>
  <si>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</si>
  <si>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</si>
  <si>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</si>
  <si>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</si>
  <si>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</si>
  <si>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</si>
  <si>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</si>
  <si>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</si>
  <si>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</si>
  <si>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</si>
  <si>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</si>
  <si>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</si>
  <si>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</si>
  <si>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</si>
  <si>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</si>
  <si>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</si>
  <si>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</si>
  <si>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</si>
  <si>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</si>
  <si>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</si>
  <si>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</si>
  <si>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</si>
  <si>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</si>
  <si>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</si>
  <si>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</si>
  <si>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</si>
  <si>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</si>
  <si>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</si>
  <si>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</si>
  <si>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</si>
  <si>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</si>
  <si>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</si>
  <si>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</si>
  <si>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</si>
  <si>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</si>
  <si>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</si>
  <si>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</si>
  <si>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</si>
  <si>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</si>
  <si>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</si>
  <si>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</si>
  <si>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</si>
  <si>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</si>
  <si>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</si>
  <si>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</si>
  <si>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</si>
  <si>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</si>
  <si>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</si>
  <si>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</si>
  <si>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</si>
  <si>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</si>
  <si>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</si>
  <si>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</si>
  <si>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</si>
  <si>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</si>
  <si>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</si>
  <si>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</si>
  <si>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</si>
  <si>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</si>
  <si>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</si>
  <si>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</si>
  <si>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</si>
  <si>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</si>
  <si>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</si>
  <si>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</si>
  <si>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</si>
  <si>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</si>
  <si>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</si>
  <si>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</si>
  <si>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</si>
  <si>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</si>
  <si>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</si>
  <si>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</si>
  <si>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</si>
  <si>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  III JUNI 2023</t>
  </si>
  <si>
    <t>MINGGU KE III JUNI 2023</t>
  </si>
  <si>
    <t xml:space="preserve">MINGGU KE III JUNI ( 13 JUNI S/D 19 JUNI 2023 ) dalam Juta m3 </t>
  </si>
  <si>
    <t>171`,31</t>
  </si>
  <si>
    <t>80,80,</t>
  </si>
  <si>
    <t>*) = KONDISI  SAMPAI DENGAN TANGGAL 19 JUNI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</si>
</sst>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1268.6099999999999</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80869248"/>
        <c:axId val="80960512"/>
      </c:lineChart>
      <c:catAx>
        <c:axId val="808692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0960512"/>
        <c:crosses val="autoZero"/>
        <c:auto val="0"/>
        <c:lblAlgn val="ctr"/>
        <c:lblOffset val="100"/>
        <c:tickLblSkip val="1"/>
        <c:tickMarkSkip val="1"/>
        <c:noMultiLvlLbl val="0"/>
      </c:catAx>
      <c:valAx>
        <c:axId val="80960512"/>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8086924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1070592"/>
        <c:axId val="151072128"/>
      </c:lineChart>
      <c:catAx>
        <c:axId val="151070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1072128"/>
        <c:crosses val="autoZero"/>
        <c:auto val="0"/>
        <c:lblAlgn val="ctr"/>
        <c:lblOffset val="100"/>
        <c:tickLblSkip val="1"/>
        <c:tickMarkSkip val="1"/>
        <c:noMultiLvlLbl val="0"/>
      </c:catAx>
      <c:valAx>
        <c:axId val="15107212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10705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8670848"/>
        <c:axId val="158672384"/>
      </c:lineChart>
      <c:catAx>
        <c:axId val="1586708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8672384"/>
        <c:crosses val="autoZero"/>
        <c:auto val="0"/>
        <c:lblAlgn val="ctr"/>
        <c:lblOffset val="100"/>
        <c:tickLblSkip val="1"/>
        <c:tickMarkSkip val="1"/>
        <c:noMultiLvlLbl val="0"/>
      </c:catAx>
      <c:valAx>
        <c:axId val="15867238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86708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8710784"/>
        <c:axId val="158806784"/>
      </c:lineChart>
      <c:catAx>
        <c:axId val="15871078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806784"/>
        <c:crosses val="autoZero"/>
        <c:auto val="1"/>
        <c:lblAlgn val="ctr"/>
        <c:lblOffset val="100"/>
        <c:noMultiLvlLbl val="0"/>
      </c:catAx>
      <c:valAx>
        <c:axId val="15880678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71078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8978048"/>
        <c:axId val="158979968"/>
      </c:barChart>
      <c:catAx>
        <c:axId val="15897804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8979968"/>
        <c:crossesAt val="0"/>
        <c:auto val="0"/>
        <c:lblAlgn val="ctr"/>
        <c:lblOffset val="100"/>
        <c:tickLblSkip val="1"/>
        <c:tickMarkSkip val="1"/>
        <c:noMultiLvlLbl val="0"/>
      </c:catAx>
      <c:valAx>
        <c:axId val="15897996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897804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1523.76</c:v>
                </c:pt>
                <c:pt idx="121">
                  <c:v>1520.9</c:v>
                </c:pt>
                <c:pt idx="122">
                  <c:v>1524.45</c:v>
                </c:pt>
                <c:pt idx="123">
                  <c:v>1519.7</c:v>
                </c:pt>
                <c:pt idx="124">
                  <c:v>1538.47</c:v>
                </c:pt>
                <c:pt idx="125">
                  <c:v>1538.93</c:v>
                </c:pt>
                <c:pt idx="126">
                  <c:v>1532.13</c:v>
                </c:pt>
                <c:pt idx="127">
                  <c:v>1527.87</c:v>
                </c:pt>
                <c:pt idx="128">
                  <c:v>1527.94</c:v>
                </c:pt>
                <c:pt idx="129">
                  <c:v>1537.44</c:v>
                </c:pt>
                <c:pt idx="130">
                  <c:v>1561.76</c:v>
                </c:pt>
                <c:pt idx="131">
                  <c:v>1573.3</c:v>
                </c:pt>
                <c:pt idx="132">
                  <c:v>1576.67</c:v>
                </c:pt>
                <c:pt idx="133">
                  <c:v>1575.44</c:v>
                </c:pt>
                <c:pt idx="134">
                  <c:v>1569.5</c:v>
                </c:pt>
                <c:pt idx="135">
                  <c:v>1568.05</c:v>
                </c:pt>
                <c:pt idx="136">
                  <c:v>1559.9</c:v>
                </c:pt>
                <c:pt idx="137">
                  <c:v>1578.45</c:v>
                </c:pt>
                <c:pt idx="141">
                  <c:v>1573.87</c:v>
                </c:pt>
                <c:pt idx="142">
                  <c:v>1562.54</c:v>
                </c:pt>
                <c:pt idx="143">
                  <c:v>1555.86</c:v>
                </c:pt>
                <c:pt idx="144">
                  <c:v>1497.88</c:v>
                </c:pt>
                <c:pt idx="145">
                  <c:v>1489.7</c:v>
                </c:pt>
                <c:pt idx="146">
                  <c:v>1471.9</c:v>
                </c:pt>
                <c:pt idx="147">
                  <c:v>1480.12</c:v>
                </c:pt>
                <c:pt idx="148">
                  <c:v>1452.35</c:v>
                </c:pt>
                <c:pt idx="149">
                  <c:v>1443.46</c:v>
                </c:pt>
                <c:pt idx="150">
                  <c:v>1433.76</c:v>
                </c:pt>
                <c:pt idx="151">
                  <c:v>1420.39</c:v>
                </c:pt>
                <c:pt idx="152">
                  <c:v>1414.92</c:v>
                </c:pt>
                <c:pt idx="153">
                  <c:v>1471.9</c:v>
                </c:pt>
                <c:pt idx="154">
                  <c:v>1480.12</c:v>
                </c:pt>
                <c:pt idx="155">
                  <c:v>1452.35</c:v>
                </c:pt>
                <c:pt idx="156">
                  <c:v>1443.46</c:v>
                </c:pt>
                <c:pt idx="157">
                  <c:v>1433.76</c:v>
                </c:pt>
                <c:pt idx="158">
                  <c:v>1420.39</c:v>
                </c:pt>
                <c:pt idx="159">
                  <c:v>1414.92</c:v>
                </c:pt>
                <c:pt idx="160">
                  <c:v>1403.73</c:v>
                </c:pt>
                <c:pt idx="161">
                  <c:v>1390.25</c:v>
                </c:pt>
                <c:pt idx="162">
                  <c:v>1379.89</c:v>
                </c:pt>
                <c:pt idx="163">
                  <c:v>1372.78</c:v>
                </c:pt>
                <c:pt idx="164">
                  <c:v>1366.4</c:v>
                </c:pt>
                <c:pt idx="165">
                  <c:v>1065.02</c:v>
                </c:pt>
                <c:pt idx="166">
                  <c:v>1061.3599999999999</c:v>
                </c:pt>
                <c:pt idx="167">
                  <c:v>1051.6500000000001</c:v>
                </c:pt>
                <c:pt idx="168">
                  <c:v>1045.25</c:v>
                </c:pt>
                <c:pt idx="169">
                  <c:v>1037.1300000000001</c:v>
                </c:pt>
                <c:pt idx="170">
                  <c:v>1033.24</c:v>
                </c:pt>
                <c:pt idx="171">
                  <c:v>1029.6199999999999</c:v>
                </c:pt>
                <c:pt idx="172">
                  <c:v>1307.28</c:v>
                </c:pt>
                <c:pt idx="173">
                  <c:v>1303.78</c:v>
                </c:pt>
                <c:pt idx="174">
                  <c:v>1293.8800000000001</c:v>
                </c:pt>
                <c:pt idx="175">
                  <c:v>1288.3900000000001</c:v>
                </c:pt>
                <c:pt idx="176">
                  <c:v>1281.0999999999999</c:v>
                </c:pt>
                <c:pt idx="177">
                  <c:v>1275.74</c:v>
                </c:pt>
                <c:pt idx="178">
                  <c:v>1268.6099999999999</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83631488"/>
        <c:axId val="83637376"/>
      </c:lineChart>
      <c:dateAx>
        <c:axId val="8363148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3637376"/>
        <c:crosses val="autoZero"/>
        <c:auto val="0"/>
        <c:lblOffset val="100"/>
        <c:baseTimeUnit val="days"/>
        <c:majorUnit val="1"/>
        <c:majorTimeUnit val="months"/>
        <c:minorUnit val="1"/>
        <c:minorTimeUnit val="months"/>
      </c:dateAx>
      <c:valAx>
        <c:axId val="8363737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363148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8879104"/>
        <c:axId val="15890995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8879104"/>
        <c:axId val="158909952"/>
      </c:lineChart>
      <c:catAx>
        <c:axId val="158879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8909952"/>
        <c:crosses val="autoZero"/>
        <c:auto val="0"/>
        <c:lblAlgn val="ctr"/>
        <c:lblOffset val="100"/>
        <c:tickLblSkip val="1"/>
        <c:tickMarkSkip val="1"/>
        <c:noMultiLvlLbl val="0"/>
      </c:catAx>
      <c:valAx>
        <c:axId val="15890995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88791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24.721</c:v>
                </c:pt>
                <c:pt idx="1">
                  <c:v>34.375</c:v>
                </c:pt>
                <c:pt idx="2">
                  <c:v>19.064</c:v>
                </c:pt>
                <c:pt idx="3">
                  <c:v>498.12700000000001</c:v>
                </c:pt>
                <c:pt idx="4">
                  <c:v>276.13499999999999</c:v>
                </c:pt>
                <c:pt idx="5">
                  <c:v>19.5</c:v>
                </c:pt>
                <c:pt idx="6">
                  <c:v>348.16</c:v>
                </c:pt>
                <c:pt idx="7">
                  <c:v>8.3030000000000008</c:v>
                </c:pt>
                <c:pt idx="8">
                  <c:v>10.62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21.032</c:v>
                </c:pt>
                <c:pt idx="1">
                  <c:v>28.878</c:v>
                </c:pt>
                <c:pt idx="2">
                  <c:v>18.457000000000001</c:v>
                </c:pt>
                <c:pt idx="3">
                  <c:v>561.84</c:v>
                </c:pt>
                <c:pt idx="4">
                  <c:v>298.94</c:v>
                </c:pt>
                <c:pt idx="5">
                  <c:v>16.22</c:v>
                </c:pt>
                <c:pt idx="6">
                  <c:v>249.23</c:v>
                </c:pt>
                <c:pt idx="7">
                  <c:v>14.467000000000001</c:v>
                </c:pt>
                <c:pt idx="8">
                  <c:v>10.66</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1149568"/>
        <c:axId val="15115584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53.9</c:v>
                </c:pt>
                <c:pt idx="1">
                  <c:v>73.959999999999994</c:v>
                </c:pt>
                <c:pt idx="2">
                  <c:v>461.25</c:v>
                </c:pt>
                <c:pt idx="3">
                  <c:v>87.41</c:v>
                </c:pt>
                <c:pt idx="4">
                  <c:v>134.78</c:v>
                </c:pt>
                <c:pt idx="5">
                  <c:v>62.07</c:v>
                </c:pt>
                <c:pt idx="6">
                  <c:v>170.63</c:v>
                </c:pt>
                <c:pt idx="7">
                  <c:v>230.6</c:v>
                </c:pt>
                <c:pt idx="8">
                  <c:v>149.05000000000001</c:v>
                </c:pt>
              </c:numCache>
            </c:numRef>
          </c:cat>
          <c:val>
            <c:numRef>
              <c:f>'RINCI 1'!$F$9:$F$17</c:f>
              <c:numCache>
                <c:formatCode>_(* #,##0.00_);_(* \(#,##0.00\);_(* "-"??_);_(@_)</c:formatCode>
                <c:ptCount val="9"/>
                <c:pt idx="0">
                  <c:v>54.62</c:v>
                </c:pt>
                <c:pt idx="1">
                  <c:v>75.09</c:v>
                </c:pt>
                <c:pt idx="2">
                  <c:v>461.3</c:v>
                </c:pt>
                <c:pt idx="3">
                  <c:v>85.92</c:v>
                </c:pt>
                <c:pt idx="4">
                  <c:v>134.30000000000001</c:v>
                </c:pt>
                <c:pt idx="5">
                  <c:v>64.069999999999993</c:v>
                </c:pt>
                <c:pt idx="6">
                  <c:v>181.1</c:v>
                </c:pt>
                <c:pt idx="7">
                  <c:v>229.56</c:v>
                </c:pt>
                <c:pt idx="8">
                  <c:v>149.01</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53.9</c:v>
                </c:pt>
                <c:pt idx="1">
                  <c:v>73.959999999999994</c:v>
                </c:pt>
                <c:pt idx="2">
                  <c:v>461.25</c:v>
                </c:pt>
                <c:pt idx="3">
                  <c:v>87.41</c:v>
                </c:pt>
                <c:pt idx="4">
                  <c:v>134.78</c:v>
                </c:pt>
                <c:pt idx="5">
                  <c:v>62.07</c:v>
                </c:pt>
                <c:pt idx="6">
                  <c:v>170.63</c:v>
                </c:pt>
                <c:pt idx="7">
                  <c:v>230.6</c:v>
                </c:pt>
                <c:pt idx="8">
                  <c:v>149.05000000000001</c:v>
                </c:pt>
              </c:numCache>
            </c:numRef>
          </c:cat>
          <c:val>
            <c:numRef>
              <c:f>'RINCI 1'!$G$9:$G$17</c:f>
              <c:numCache>
                <c:formatCode>_(* #,##0.00_);_(* \(#,##0.00\);_(* "-"??_);_(@_)</c:formatCode>
                <c:ptCount val="9"/>
                <c:pt idx="0">
                  <c:v>53.9</c:v>
                </c:pt>
                <c:pt idx="1">
                  <c:v>73.959999999999994</c:v>
                </c:pt>
                <c:pt idx="2">
                  <c:v>461.25</c:v>
                </c:pt>
                <c:pt idx="3">
                  <c:v>87.41</c:v>
                </c:pt>
                <c:pt idx="4">
                  <c:v>134.78</c:v>
                </c:pt>
                <c:pt idx="5">
                  <c:v>62.07</c:v>
                </c:pt>
                <c:pt idx="6">
                  <c:v>170.63</c:v>
                </c:pt>
                <c:pt idx="7">
                  <c:v>230.6</c:v>
                </c:pt>
                <c:pt idx="8">
                  <c:v>149.05000000000001</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1157760"/>
        <c:axId val="151159936"/>
      </c:lineChart>
      <c:catAx>
        <c:axId val="1511495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1155840"/>
        <c:crossesAt val="10"/>
        <c:auto val="0"/>
        <c:lblAlgn val="ctr"/>
        <c:lblOffset val="100"/>
        <c:tickLblSkip val="1"/>
        <c:tickMarkSkip val="1"/>
        <c:noMultiLvlLbl val="0"/>
      </c:catAx>
      <c:valAx>
        <c:axId val="15115584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1149568"/>
        <c:crosses val="autoZero"/>
        <c:crossBetween val="between"/>
        <c:majorUnit val="50"/>
      </c:valAx>
      <c:catAx>
        <c:axId val="15115776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1159936"/>
        <c:crosses val="autoZero"/>
        <c:auto val="0"/>
        <c:lblAlgn val="ctr"/>
        <c:lblOffset val="100"/>
        <c:noMultiLvlLbl val="0"/>
      </c:catAx>
      <c:valAx>
        <c:axId val="15115993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15776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7.6269999999999998</c:v>
                </c:pt>
                <c:pt idx="1">
                  <c:v>7.34</c:v>
                </c:pt>
                <c:pt idx="2">
                  <c:v>3.9249999999999998</c:v>
                </c:pt>
                <c:pt idx="3">
                  <c:v>0.82899999999999996</c:v>
                </c:pt>
                <c:pt idx="4">
                  <c:v>1.0149999999999999</c:v>
                </c:pt>
                <c:pt idx="5">
                  <c:v>2.4689999999999999</c:v>
                </c:pt>
                <c:pt idx="6">
                  <c:v>1.8160000000000001</c:v>
                </c:pt>
                <c:pt idx="7">
                  <c:v>0.53400000000000003</c:v>
                </c:pt>
                <c:pt idx="8">
                  <c:v>0.215</c:v>
                </c:pt>
                <c:pt idx="9">
                  <c:v>0.152</c:v>
                </c:pt>
                <c:pt idx="10">
                  <c:v>7.6999999999999999E-2</c:v>
                </c:pt>
                <c:pt idx="11">
                  <c:v>0.67100000000000004</c:v>
                </c:pt>
                <c:pt idx="12">
                  <c:v>0.13600000000000001</c:v>
                </c:pt>
                <c:pt idx="13">
                  <c:v>0.16400000000000001</c:v>
                </c:pt>
                <c:pt idx="14">
                  <c:v>0.40300000000000002</c:v>
                </c:pt>
                <c:pt idx="15">
                  <c:v>7.0999999999999994E-2</c:v>
                </c:pt>
                <c:pt idx="16">
                  <c:v>0.21199999999999999</c:v>
                </c:pt>
                <c:pt idx="17">
                  <c:v>0.88400000000000001</c:v>
                </c:pt>
                <c:pt idx="18">
                  <c:v>2.1320000000000001</c:v>
                </c:pt>
                <c:pt idx="19">
                  <c:v>3.2320000000000002</c:v>
                </c:pt>
                <c:pt idx="20">
                  <c:v>0.5</c:v>
                </c:pt>
                <c:pt idx="21">
                  <c:v>0.48599999999999999</c:v>
                </c:pt>
                <c:pt idx="22">
                  <c:v>0.31900000000000001</c:v>
                </c:pt>
                <c:pt idx="23">
                  <c:v>1.81</c:v>
                </c:pt>
                <c:pt idx="24">
                  <c:v>4.4999999999999998E-2</c:v>
                </c:pt>
                <c:pt idx="25">
                  <c:v>8.5000000000000006E-2</c:v>
                </c:pt>
                <c:pt idx="26">
                  <c:v>6.5670000000000002</c:v>
                </c:pt>
                <c:pt idx="27">
                  <c:v>1.91</c:v>
                </c:pt>
                <c:pt idx="28">
                  <c:v>1.93</c:v>
                </c:pt>
                <c:pt idx="29">
                  <c:v>1.784</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26511744"/>
        <c:axId val="12651763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7.77</c:v>
                </c:pt>
                <c:pt idx="1">
                  <c:v>8.3949999999999996</c:v>
                </c:pt>
                <c:pt idx="2">
                  <c:v>3.9039999999999999</c:v>
                </c:pt>
                <c:pt idx="3">
                  <c:v>0.91</c:v>
                </c:pt>
                <c:pt idx="4">
                  <c:v>1</c:v>
                </c:pt>
                <c:pt idx="5">
                  <c:v>3.8639999999999999</c:v>
                </c:pt>
                <c:pt idx="6">
                  <c:v>0.61699999999999999</c:v>
                </c:pt>
                <c:pt idx="7">
                  <c:v>0.61599999999999999</c:v>
                </c:pt>
                <c:pt idx="8">
                  <c:v>2.1000000000000001E-2</c:v>
                </c:pt>
                <c:pt idx="9">
                  <c:v>0.13200000000000001</c:v>
                </c:pt>
                <c:pt idx="10">
                  <c:v>0.218</c:v>
                </c:pt>
                <c:pt idx="11">
                  <c:v>0.441</c:v>
                </c:pt>
                <c:pt idx="12">
                  <c:v>6.0000000000000001E-3</c:v>
                </c:pt>
                <c:pt idx="13">
                  <c:v>0.157</c:v>
                </c:pt>
                <c:pt idx="14">
                  <c:v>0.19700000000000001</c:v>
                </c:pt>
                <c:pt idx="15">
                  <c:v>0</c:v>
                </c:pt>
                <c:pt idx="16">
                  <c:v>0.35599999999999998</c:v>
                </c:pt>
                <c:pt idx="17">
                  <c:v>0.35199999999999998</c:v>
                </c:pt>
                <c:pt idx="18">
                  <c:v>0.50700000000000001</c:v>
                </c:pt>
                <c:pt idx="19">
                  <c:v>1.663</c:v>
                </c:pt>
                <c:pt idx="20">
                  <c:v>0.26800000000000002</c:v>
                </c:pt>
                <c:pt idx="21">
                  <c:v>0.55600000000000005</c:v>
                </c:pt>
                <c:pt idx="22">
                  <c:v>7.5999999999999998E-2</c:v>
                </c:pt>
                <c:pt idx="23">
                  <c:v>2.0190000000000001</c:v>
                </c:pt>
                <c:pt idx="24">
                  <c:v>7.0999999999999994E-2</c:v>
                </c:pt>
                <c:pt idx="25">
                  <c:v>1.0999999999999999E-2</c:v>
                </c:pt>
                <c:pt idx="26">
                  <c:v>6.702</c:v>
                </c:pt>
                <c:pt idx="27">
                  <c:v>2.1</c:v>
                </c:pt>
                <c:pt idx="28">
                  <c:v>2.746</c:v>
                </c:pt>
                <c:pt idx="29">
                  <c:v>2.048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26519552"/>
        <c:axId val="126529536"/>
      </c:lineChart>
      <c:catAx>
        <c:axId val="12651174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6517632"/>
        <c:crosses val="autoZero"/>
        <c:auto val="1"/>
        <c:lblAlgn val="ctr"/>
        <c:lblOffset val="100"/>
        <c:tickMarkSkip val="1"/>
        <c:noMultiLvlLbl val="0"/>
      </c:catAx>
      <c:valAx>
        <c:axId val="12651763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6511744"/>
        <c:crosses val="autoZero"/>
        <c:crossBetween val="between"/>
        <c:majorUnit val="0.5"/>
      </c:valAx>
      <c:catAx>
        <c:axId val="126519552"/>
        <c:scaling>
          <c:orientation val="minMax"/>
        </c:scaling>
        <c:delete val="1"/>
        <c:axPos val="b"/>
        <c:numFmt formatCode="General" sourceLinked="1"/>
        <c:majorTickMark val="out"/>
        <c:minorTickMark val="none"/>
        <c:tickLblPos val="nextTo"/>
        <c:crossAx val="126529536"/>
        <c:crosses val="autoZero"/>
        <c:auto val="1"/>
        <c:lblAlgn val="ctr"/>
        <c:lblOffset val="100"/>
        <c:noMultiLvlLbl val="0"/>
      </c:catAx>
      <c:valAx>
        <c:axId val="12652953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2651955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339.33</c:v>
                </c:pt>
                <c:pt idx="1">
                  <c:v>205.1</c:v>
                </c:pt>
                <c:pt idx="2">
                  <c:v>317.3</c:v>
                </c:pt>
                <c:pt idx="3">
                  <c:v>118.6</c:v>
                </c:pt>
                <c:pt idx="4">
                  <c:v>118.04</c:v>
                </c:pt>
                <c:pt idx="5">
                  <c:v>43.75</c:v>
                </c:pt>
                <c:pt idx="6">
                  <c:v>47.84</c:v>
                </c:pt>
                <c:pt idx="7">
                  <c:v>77.400000000000006</c:v>
                </c:pt>
                <c:pt idx="8">
                  <c:v>81.28</c:v>
                </c:pt>
                <c:pt idx="9">
                  <c:v>69.25</c:v>
                </c:pt>
                <c:pt idx="10">
                  <c:v>45.71</c:v>
                </c:pt>
                <c:pt idx="11">
                  <c:v>109</c:v>
                </c:pt>
                <c:pt idx="12">
                  <c:v>201.97</c:v>
                </c:pt>
                <c:pt idx="13">
                  <c:v>220.23</c:v>
                </c:pt>
                <c:pt idx="14">
                  <c:v>193.91</c:v>
                </c:pt>
                <c:pt idx="15">
                  <c:v>168.87</c:v>
                </c:pt>
                <c:pt idx="16">
                  <c:v>222.89</c:v>
                </c:pt>
                <c:pt idx="17">
                  <c:v>245.52</c:v>
                </c:pt>
                <c:pt idx="18">
                  <c:v>148.13</c:v>
                </c:pt>
                <c:pt idx="19">
                  <c:v>204.86</c:v>
                </c:pt>
                <c:pt idx="20">
                  <c:v>324.01</c:v>
                </c:pt>
                <c:pt idx="21">
                  <c:v>127.49</c:v>
                </c:pt>
                <c:pt idx="22">
                  <c:v>281.23</c:v>
                </c:pt>
                <c:pt idx="23">
                  <c:v>97.43</c:v>
                </c:pt>
                <c:pt idx="24">
                  <c:v>188.62</c:v>
                </c:pt>
                <c:pt idx="25">
                  <c:v>170.68</c:v>
                </c:pt>
                <c:pt idx="26">
                  <c:v>139.37</c:v>
                </c:pt>
                <c:pt idx="27">
                  <c:v>238.09</c:v>
                </c:pt>
                <c:pt idx="28">
                  <c:v>118.19</c:v>
                </c:pt>
                <c:pt idx="29">
                  <c:v>110.04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c:v>
                </c:pt>
                <c:pt idx="1">
                  <c:v>206.07</c:v>
                </c:pt>
                <c:pt idx="2">
                  <c:v>317.25</c:v>
                </c:pt>
                <c:pt idx="3">
                  <c:v>118.21</c:v>
                </c:pt>
                <c:pt idx="4">
                  <c:v>118.95</c:v>
                </c:pt>
                <c:pt idx="5">
                  <c:v>46.14</c:v>
                </c:pt>
                <c:pt idx="6">
                  <c:v>76.02</c:v>
                </c:pt>
                <c:pt idx="7">
                  <c:v>76.010000000000005</c:v>
                </c:pt>
                <c:pt idx="8">
                  <c:v>80.66</c:v>
                </c:pt>
                <c:pt idx="9">
                  <c:v>62.88</c:v>
                </c:pt>
                <c:pt idx="10">
                  <c:v>45.77</c:v>
                </c:pt>
                <c:pt idx="11">
                  <c:v>108.03</c:v>
                </c:pt>
                <c:pt idx="12">
                  <c:v>198.95</c:v>
                </c:pt>
                <c:pt idx="13">
                  <c:v>220.11</c:v>
                </c:pt>
                <c:pt idx="14">
                  <c:v>192.35</c:v>
                </c:pt>
                <c:pt idx="15">
                  <c:v>166</c:v>
                </c:pt>
                <c:pt idx="16">
                  <c:v>224.95</c:v>
                </c:pt>
                <c:pt idx="17">
                  <c:v>242.84</c:v>
                </c:pt>
                <c:pt idx="18">
                  <c:v>144.28</c:v>
                </c:pt>
                <c:pt idx="19">
                  <c:v>201.92</c:v>
                </c:pt>
                <c:pt idx="20">
                  <c:v>321.14999999999998</c:v>
                </c:pt>
                <c:pt idx="21">
                  <c:v>128.04</c:v>
                </c:pt>
                <c:pt idx="22">
                  <c:v>277.92</c:v>
                </c:pt>
                <c:pt idx="23">
                  <c:v>97.77</c:v>
                </c:pt>
                <c:pt idx="24">
                  <c:v>189.29</c:v>
                </c:pt>
                <c:pt idx="25">
                  <c:v>167.66</c:v>
                </c:pt>
                <c:pt idx="26">
                  <c:v>139.41999999999999</c:v>
                </c:pt>
                <c:pt idx="27">
                  <c:v>238.42</c:v>
                </c:pt>
                <c:pt idx="28">
                  <c:v>118.68</c:v>
                </c:pt>
                <c:pt idx="29">
                  <c:v>110.19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26576896"/>
        <c:axId val="126590976"/>
      </c:barChart>
      <c:catAx>
        <c:axId val="12657689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6590976"/>
        <c:crossesAt val="0"/>
        <c:auto val="0"/>
        <c:lblAlgn val="ctr"/>
        <c:lblOffset val="100"/>
        <c:tickLblSkip val="1"/>
        <c:tickMarkSkip val="1"/>
        <c:noMultiLvlLbl val="0"/>
      </c:catAx>
      <c:valAx>
        <c:axId val="12659097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2657689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21.032</c:v>
                </c:pt>
                <c:pt idx="1">
                  <c:v>28.878</c:v>
                </c:pt>
                <c:pt idx="2">
                  <c:v>18.457000000000001</c:v>
                </c:pt>
                <c:pt idx="3">
                  <c:v>561.84</c:v>
                </c:pt>
                <c:pt idx="4">
                  <c:v>298.94</c:v>
                </c:pt>
                <c:pt idx="5">
                  <c:v>16.22</c:v>
                </c:pt>
                <c:pt idx="6">
                  <c:v>249.23</c:v>
                </c:pt>
                <c:pt idx="7">
                  <c:v>14.467000000000001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44683392"/>
        <c:axId val="14468492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21.032</c:v>
                </c:pt>
                <c:pt idx="1">
                  <c:v>28.878</c:v>
                </c:pt>
                <c:pt idx="2">
                  <c:v>18.457000000000001</c:v>
                </c:pt>
                <c:pt idx="3">
                  <c:v>561.84</c:v>
                </c:pt>
                <c:pt idx="4">
                  <c:v>298.94</c:v>
                </c:pt>
                <c:pt idx="5">
                  <c:v>16.22</c:v>
                </c:pt>
                <c:pt idx="6">
                  <c:v>249.23</c:v>
                </c:pt>
                <c:pt idx="7">
                  <c:v>14.467000000000001</c:v>
                </c:pt>
              </c:numCache>
            </c:numRef>
          </c:cat>
          <c:val>
            <c:numRef>
              <c:f>'RINCI 1'!$F$9:$F$16</c:f>
              <c:numCache>
                <c:formatCode>_(* #,##0.00_);_(* \(#,##0.00\);_(* "-"??_);_(@_)</c:formatCode>
                <c:ptCount val="8"/>
                <c:pt idx="0">
                  <c:v>54.62</c:v>
                </c:pt>
                <c:pt idx="1">
                  <c:v>75.09</c:v>
                </c:pt>
                <c:pt idx="2">
                  <c:v>461.3</c:v>
                </c:pt>
                <c:pt idx="3">
                  <c:v>85.92</c:v>
                </c:pt>
                <c:pt idx="4">
                  <c:v>134.30000000000001</c:v>
                </c:pt>
                <c:pt idx="5">
                  <c:v>64.069999999999993</c:v>
                </c:pt>
                <c:pt idx="6">
                  <c:v>181.1</c:v>
                </c:pt>
                <c:pt idx="7">
                  <c:v>229.56</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21.032</c:v>
                </c:pt>
                <c:pt idx="1">
                  <c:v>28.878</c:v>
                </c:pt>
                <c:pt idx="2">
                  <c:v>18.457000000000001</c:v>
                </c:pt>
                <c:pt idx="3">
                  <c:v>561.84</c:v>
                </c:pt>
                <c:pt idx="4">
                  <c:v>298.94</c:v>
                </c:pt>
                <c:pt idx="5">
                  <c:v>16.22</c:v>
                </c:pt>
                <c:pt idx="6">
                  <c:v>249.23</c:v>
                </c:pt>
                <c:pt idx="7">
                  <c:v>14.467000000000001</c:v>
                </c:pt>
              </c:numCache>
            </c:numRef>
          </c:cat>
          <c:val>
            <c:numRef>
              <c:f>'RINCI 1'!$G$9:$G$16</c:f>
              <c:numCache>
                <c:formatCode>_(* #,##0.00_);_(* \(#,##0.00\);_(* "-"??_);_(@_)</c:formatCode>
                <c:ptCount val="8"/>
                <c:pt idx="0">
                  <c:v>53.9</c:v>
                </c:pt>
                <c:pt idx="1">
                  <c:v>73.959999999999994</c:v>
                </c:pt>
                <c:pt idx="2">
                  <c:v>461.25</c:v>
                </c:pt>
                <c:pt idx="3">
                  <c:v>87.41</c:v>
                </c:pt>
                <c:pt idx="4">
                  <c:v>134.78</c:v>
                </c:pt>
                <c:pt idx="5">
                  <c:v>62.07</c:v>
                </c:pt>
                <c:pt idx="6">
                  <c:v>170.63</c:v>
                </c:pt>
                <c:pt idx="7">
                  <c:v>230.6</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44691200"/>
        <c:axId val="144693120"/>
      </c:lineChart>
      <c:catAx>
        <c:axId val="1446833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4684928"/>
        <c:crossesAt val="10"/>
        <c:auto val="0"/>
        <c:lblAlgn val="ctr"/>
        <c:lblOffset val="100"/>
        <c:tickLblSkip val="1"/>
        <c:tickMarkSkip val="1"/>
        <c:noMultiLvlLbl val="0"/>
      </c:catAx>
      <c:valAx>
        <c:axId val="14468492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44683392"/>
        <c:crosses val="autoZero"/>
        <c:crossBetween val="between"/>
        <c:majorUnit val="100"/>
      </c:valAx>
      <c:catAx>
        <c:axId val="1446912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44693120"/>
        <c:crosses val="autoZero"/>
        <c:auto val="0"/>
        <c:lblAlgn val="ctr"/>
        <c:lblOffset val="100"/>
        <c:noMultiLvlLbl val="0"/>
      </c:catAx>
      <c:valAx>
        <c:axId val="1446931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46912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2508544"/>
        <c:axId val="32526720"/>
      </c:lineChart>
      <c:catAx>
        <c:axId val="3250854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2526720"/>
        <c:crosses val="autoZero"/>
        <c:auto val="0"/>
        <c:lblAlgn val="ctr"/>
        <c:lblOffset val="100"/>
        <c:tickLblSkip val="1"/>
        <c:tickMarkSkip val="1"/>
        <c:noMultiLvlLbl val="0"/>
      </c:catAx>
      <c:valAx>
        <c:axId val="3252672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25085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2600832"/>
        <c:axId val="32602368"/>
      </c:lineChart>
      <c:catAx>
        <c:axId val="32600832"/>
        <c:scaling>
          <c:orientation val="minMax"/>
        </c:scaling>
        <c:delete val="0"/>
        <c:axPos val="b"/>
        <c:numFmt formatCode="General" sourceLinked="0"/>
        <c:majorTickMark val="none"/>
        <c:minorTickMark val="none"/>
        <c:tickLblPos val="nextTo"/>
        <c:txPr>
          <a:bodyPr/>
          <a:lstStyle/>
          <a:p>
            <a:pPr>
              <a:defRPr lang="en-GB"/>
            </a:pPr>
            <a:endParaRPr lang="en-US"/>
          </a:p>
        </c:txPr>
        <c:crossAx val="32602368"/>
        <c:crosses val="autoZero"/>
        <c:auto val="1"/>
        <c:lblAlgn val="ctr"/>
        <c:lblOffset val="100"/>
        <c:noMultiLvlLbl val="0"/>
      </c:catAx>
      <c:valAx>
        <c:axId val="3260236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260083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2926592"/>
        <c:axId val="82936576"/>
      </c:lineChart>
      <c:catAx>
        <c:axId val="829265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2936576"/>
        <c:crosses val="autoZero"/>
        <c:auto val="0"/>
        <c:lblAlgn val="ctr"/>
        <c:lblOffset val="100"/>
        <c:tickLblSkip val="1"/>
        <c:tickMarkSkip val="1"/>
        <c:noMultiLvlLbl val="0"/>
      </c:catAx>
      <c:valAx>
        <c:axId val="8293657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292659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3010304"/>
        <c:axId val="83011840"/>
      </c:lineChart>
      <c:catAx>
        <c:axId val="83010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3011840"/>
        <c:crossesAt val="0"/>
        <c:auto val="0"/>
        <c:lblAlgn val="ctr"/>
        <c:lblOffset val="100"/>
        <c:tickMarkSkip val="1"/>
        <c:noMultiLvlLbl val="0"/>
      </c:catAx>
      <c:valAx>
        <c:axId val="8301184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301030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25990400"/>
        <c:axId val="125991936"/>
      </c:lineChart>
      <c:catAx>
        <c:axId val="12599040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25991936"/>
        <c:crosses val="autoZero"/>
        <c:auto val="0"/>
        <c:lblAlgn val="ctr"/>
        <c:lblOffset val="100"/>
        <c:tickLblSkip val="1"/>
        <c:tickMarkSkip val="1"/>
        <c:noMultiLvlLbl val="0"/>
      </c:catAx>
      <c:valAx>
        <c:axId val="12599193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2599040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26162432"/>
        <c:axId val="126163968"/>
      </c:lineChart>
      <c:catAx>
        <c:axId val="1261624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6163968"/>
        <c:crosses val="autoZero"/>
        <c:auto val="0"/>
        <c:lblAlgn val="ctr"/>
        <c:lblOffset val="100"/>
        <c:tickLblSkip val="1"/>
        <c:tickMarkSkip val="1"/>
        <c:noMultiLvlLbl val="0"/>
      </c:catAx>
      <c:valAx>
        <c:axId val="12616396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616243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0774528"/>
        <c:axId val="150776064"/>
      </c:lineChart>
      <c:catAx>
        <c:axId val="1507745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0776064"/>
        <c:crossesAt val="0"/>
        <c:auto val="0"/>
        <c:lblAlgn val="ctr"/>
        <c:lblOffset val="100"/>
        <c:tickLblSkip val="1"/>
        <c:tickMarkSkip val="1"/>
        <c:noMultiLvlLbl val="0"/>
      </c:catAx>
      <c:valAx>
        <c:axId val="15077606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077452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0928000"/>
        <c:axId val="150933888"/>
      </c:lineChart>
      <c:catAx>
        <c:axId val="1509280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0933888"/>
        <c:crossesAt val="0"/>
        <c:auto val="0"/>
        <c:lblAlgn val="ctr"/>
        <c:lblOffset val="100"/>
        <c:tickMarkSkip val="1"/>
        <c:noMultiLvlLbl val="0"/>
      </c:catAx>
      <c:valAx>
        <c:axId val="15093388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09280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1532.13</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v>1433.76</v>
      </c>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v>1268.6099999999999</v>
      </c>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818">
        <v>1575.44</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v>1555.86</v>
      </c>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v>1433.76</v>
      </c>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v>1029.6199999999999</v>
      </c>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v>1268.6099999999999</v>
      </c>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345</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20" t="s">
        <v>288</v>
      </c>
      <c r="C2" s="820"/>
      <c r="D2" s="820"/>
      <c r="E2" s="820"/>
      <c r="F2" s="820"/>
      <c r="G2" s="820"/>
      <c r="H2" s="820"/>
      <c r="I2" s="820"/>
      <c r="J2" s="820"/>
      <c r="K2" s="820"/>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21" t="s">
        <v>284</v>
      </c>
      <c r="C3" s="821"/>
      <c r="D3" s="821"/>
      <c r="E3" s="821"/>
      <c r="F3" s="821"/>
      <c r="G3" s="821"/>
      <c r="H3" s="821"/>
      <c r="I3" s="821"/>
      <c r="J3" s="821"/>
      <c r="K3" s="821"/>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2" t="s">
        <v>16</v>
      </c>
      <c r="B3" s="822"/>
      <c r="C3" s="822"/>
      <c r="D3" s="822"/>
      <c r="E3" s="822"/>
      <c r="F3" s="822"/>
      <c r="G3" s="822"/>
      <c r="H3" s="822"/>
      <c r="I3" s="822"/>
    </row>
    <row r="4" spans="1:14" ht="21" x14ac:dyDescent="0.2">
      <c r="A4" s="822" t="s">
        <v>17</v>
      </c>
      <c r="B4" s="822"/>
      <c r="C4" s="822"/>
      <c r="D4" s="822"/>
      <c r="E4" s="822"/>
      <c r="F4" s="822"/>
      <c r="G4" s="822"/>
      <c r="H4" s="822"/>
      <c r="I4" s="822"/>
    </row>
    <row r="5" spans="1:14" ht="21" x14ac:dyDescent="0.35">
      <c r="A5" s="823" t="str">
        <f>+UTAMA!B4</f>
        <v xml:space="preserve">MINGGU KE III JUNI ( 13 JUNI S/D 19 JUNI 2023 ) dalam Juta m3 </v>
      </c>
      <c r="B5" s="823"/>
      <c r="C5" s="823"/>
      <c r="D5" s="823"/>
      <c r="E5" s="823"/>
      <c r="F5" s="823"/>
      <c r="G5" s="823"/>
      <c r="H5" s="823"/>
      <c r="I5" s="823"/>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339.33</v>
      </c>
      <c r="F11" s="90">
        <f>+UTAMA!H12</f>
        <v>7.6269999999999998</v>
      </c>
      <c r="G11" s="87">
        <f>+UTAMA!I12</f>
        <v>339.5</v>
      </c>
      <c r="H11" s="90">
        <f>+UTAMA!J12</f>
        <v>7.77</v>
      </c>
      <c r="I11" s="91">
        <v>35162</v>
      </c>
      <c r="K11" s="125"/>
      <c r="L11" s="125"/>
      <c r="M11" s="125"/>
      <c r="N11" s="92"/>
    </row>
    <row r="12" spans="1:14" ht="15.75" x14ac:dyDescent="0.25">
      <c r="A12" s="126">
        <f>+A11+1</f>
        <v>2</v>
      </c>
      <c r="B12" s="127" t="s">
        <v>29</v>
      </c>
      <c r="C12" s="93">
        <f>+UTAMA!E13</f>
        <v>77.5</v>
      </c>
      <c r="D12" s="94">
        <f>+UTAMA!F13</f>
        <v>45.13</v>
      </c>
      <c r="E12" s="95">
        <f>+UTAMA!G13</f>
        <v>75.09</v>
      </c>
      <c r="F12" s="94">
        <f>+UTAMA!H13</f>
        <v>34.375</v>
      </c>
      <c r="G12" s="93">
        <f>+UTAMA!I13</f>
        <v>73.959999999999994</v>
      </c>
      <c r="H12" s="94">
        <f>+UTAMA!J13</f>
        <v>28.878</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54.62</v>
      </c>
      <c r="F13" s="94">
        <f>+UTAMA!H11</f>
        <v>24.721</v>
      </c>
      <c r="G13" s="93">
        <f>+UTAMA!I11</f>
        <v>53.9</v>
      </c>
      <c r="H13" s="94">
        <f>+UTAMA!J11</f>
        <v>21.032</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461.25</v>
      </c>
      <c r="H14" s="94">
        <f>+UTAMA!J14</f>
        <v>18.457000000000001</v>
      </c>
      <c r="I14" s="96">
        <v>19972</v>
      </c>
      <c r="K14" s="125"/>
      <c r="L14" s="125"/>
      <c r="M14" s="125"/>
      <c r="N14" s="92"/>
    </row>
    <row r="15" spans="1:14" ht="15.75" x14ac:dyDescent="0.25">
      <c r="A15" s="126">
        <f t="shared" si="0"/>
        <v>5</v>
      </c>
      <c r="B15" s="127" t="s">
        <v>32</v>
      </c>
      <c r="C15" s="93">
        <f>+UTAMA!E15</f>
        <v>207</v>
      </c>
      <c r="D15" s="94">
        <f>+UTAMA!F15</f>
        <v>9.5030000000000001</v>
      </c>
      <c r="E15" s="97">
        <f>+UTAMA!H15</f>
        <v>7.34</v>
      </c>
      <c r="F15" s="94">
        <f>+UTAMA!H15</f>
        <v>7.34</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3.9249999999999998</v>
      </c>
      <c r="F16" s="94">
        <f>+UTAMA!H16</f>
        <v>3.9249999999999998</v>
      </c>
      <c r="G16" s="93">
        <f>+UTAMA!I16</f>
        <v>317.25</v>
      </c>
      <c r="H16" s="94">
        <f>+UTAMA!J16</f>
        <v>3.9039999999999999</v>
      </c>
      <c r="I16" s="96">
        <v>6052</v>
      </c>
      <c r="K16" s="125"/>
      <c r="L16" s="125"/>
      <c r="M16" s="125"/>
      <c r="N16" s="92"/>
    </row>
    <row r="17" spans="1:14" ht="15.75" x14ac:dyDescent="0.25">
      <c r="A17" s="126">
        <f t="shared" si="0"/>
        <v>7</v>
      </c>
      <c r="B17" s="127" t="s">
        <v>34</v>
      </c>
      <c r="C17" s="93">
        <f>+UTAMA!E17</f>
        <v>90</v>
      </c>
      <c r="D17" s="94">
        <f>+UTAMA!F17</f>
        <v>689.09100000000001</v>
      </c>
      <c r="E17" s="97">
        <f>+UTAMA!G17</f>
        <v>85.92</v>
      </c>
      <c r="F17" s="94">
        <f>+UTAMA!H17</f>
        <v>498.12700000000001</v>
      </c>
      <c r="G17" s="93">
        <f>+UTAMA!I17</f>
        <v>87.41</v>
      </c>
      <c r="H17" s="94">
        <f>+UTAMA!J17</f>
        <v>561.84</v>
      </c>
      <c r="I17" s="96">
        <v>59645</v>
      </c>
      <c r="K17" s="125"/>
      <c r="L17" s="125"/>
      <c r="M17" s="125"/>
      <c r="N17" s="92"/>
    </row>
    <row r="18" spans="1:14" ht="15.75" x14ac:dyDescent="0.25">
      <c r="A18" s="126">
        <f t="shared" si="0"/>
        <v>8</v>
      </c>
      <c r="B18" s="127" t="s">
        <v>35</v>
      </c>
      <c r="C18" s="93">
        <f>+UTAMA!E18</f>
        <v>120.5</v>
      </c>
      <c r="D18" s="94">
        <f>+UTAMA!F18</f>
        <v>2.0920000000000001</v>
      </c>
      <c r="E18" s="97">
        <f>+UTAMA!G18</f>
        <v>118.6</v>
      </c>
      <c r="F18" s="94">
        <f>+UTAMA!H18</f>
        <v>0.82899999999999996</v>
      </c>
      <c r="G18" s="93">
        <f>+UTAMA!I18</f>
        <v>118.21</v>
      </c>
      <c r="H18" s="94">
        <f>+UTAMA!J18</f>
        <v>0.91</v>
      </c>
      <c r="I18" s="98">
        <v>923</v>
      </c>
      <c r="K18" s="125"/>
      <c r="L18" s="125"/>
      <c r="M18" s="128"/>
      <c r="N18" s="92"/>
    </row>
    <row r="19" spans="1:14" ht="15.75" x14ac:dyDescent="0.25">
      <c r="A19" s="126">
        <f t="shared" si="0"/>
        <v>9</v>
      </c>
      <c r="B19" s="127" t="s">
        <v>36</v>
      </c>
      <c r="C19" s="93">
        <f>+UTAMA!E19</f>
        <v>120.8</v>
      </c>
      <c r="D19" s="94">
        <f>+UTAMA!F19</f>
        <v>2.3530000000000002</v>
      </c>
      <c r="E19" s="97">
        <f>+UTAMA!G19</f>
        <v>118.04</v>
      </c>
      <c r="F19" s="94">
        <f>+UTAMA!H19</f>
        <v>1.0149999999999999</v>
      </c>
      <c r="G19" s="93">
        <f>+UTAMA!I19</f>
        <v>118.95</v>
      </c>
      <c r="H19" s="94">
        <f>+UTAMA!J19</f>
        <v>1</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2.4689999999999999</v>
      </c>
      <c r="G20" s="93">
        <f>+UTAMA!I20</f>
        <v>46.14</v>
      </c>
      <c r="H20" s="94">
        <f>+UTAMA!J20</f>
        <v>3.8639999999999999</v>
      </c>
      <c r="I20" s="100">
        <v>440</v>
      </c>
      <c r="K20" s="125"/>
      <c r="L20" s="125"/>
      <c r="M20" s="128"/>
      <c r="N20" s="92"/>
    </row>
    <row r="21" spans="1:14" ht="15.75" x14ac:dyDescent="0.25">
      <c r="A21" s="126">
        <f t="shared" si="0"/>
        <v>11</v>
      </c>
      <c r="B21" s="127" t="s">
        <v>39</v>
      </c>
      <c r="C21" s="93">
        <f>+UTAMA!E21</f>
        <v>51.5</v>
      </c>
      <c r="D21" s="94">
        <f>+UTAMA!F21</f>
        <v>2.4159999999999999</v>
      </c>
      <c r="E21" s="97">
        <f>+UTAMA!G21</f>
        <v>47.84</v>
      </c>
      <c r="F21" s="94">
        <f>+UTAMA!H21</f>
        <v>1.8160000000000001</v>
      </c>
      <c r="G21" s="93">
        <f>+UTAMA!I21</f>
        <v>76.02</v>
      </c>
      <c r="H21" s="94">
        <f>+UTAMA!J21</f>
        <v>0.61699999999999999</v>
      </c>
      <c r="I21" s="100">
        <v>775</v>
      </c>
      <c r="K21" s="125"/>
      <c r="L21" s="125"/>
      <c r="M21" s="128"/>
      <c r="N21" s="92"/>
    </row>
    <row r="22" spans="1:14" ht="15.75" x14ac:dyDescent="0.25">
      <c r="A22" s="126">
        <f t="shared" si="0"/>
        <v>12</v>
      </c>
      <c r="B22" s="127" t="s">
        <v>40</v>
      </c>
      <c r="C22" s="93">
        <f>+UTAMA!E22</f>
        <v>81</v>
      </c>
      <c r="D22" s="94">
        <f>+UTAMA!F22</f>
        <v>1.093</v>
      </c>
      <c r="E22" s="97">
        <f>+UTAMA!G22</f>
        <v>77.400000000000006</v>
      </c>
      <c r="F22" s="94">
        <f>+UTAMA!H22</f>
        <v>0.53400000000000003</v>
      </c>
      <c r="G22" s="93">
        <f>+UTAMA!I22</f>
        <v>76.010000000000005</v>
      </c>
      <c r="H22" s="94">
        <f>+UTAMA!J22</f>
        <v>0.61599999999999999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81.28</v>
      </c>
      <c r="F23" s="94">
        <f>+UTAMA!H23</f>
        <v>0.215</v>
      </c>
      <c r="G23" s="93">
        <f>+UTAMA!I23</f>
        <v>80.66</v>
      </c>
      <c r="H23" s="94">
        <f>+UTAMA!J23</f>
        <v>2.1000000000000001E-2</v>
      </c>
      <c r="I23" s="96">
        <v>482</v>
      </c>
      <c r="K23" s="125"/>
      <c r="L23" s="125"/>
      <c r="M23" s="125"/>
      <c r="N23" s="92"/>
    </row>
    <row r="24" spans="1:14" ht="15.75" x14ac:dyDescent="0.25">
      <c r="A24" s="126">
        <f t="shared" si="0"/>
        <v>14</v>
      </c>
      <c r="B24" s="127" t="s">
        <v>42</v>
      </c>
      <c r="C24" s="93">
        <f>+UTAMA!E24</f>
        <v>69.95</v>
      </c>
      <c r="D24" s="94">
        <f>+UTAMA!F24</f>
        <v>0.25</v>
      </c>
      <c r="E24" s="99">
        <f>+UTAMA!G24</f>
        <v>69.25</v>
      </c>
      <c r="F24" s="94">
        <f>+UTAMA!H24</f>
        <v>0.152</v>
      </c>
      <c r="G24" s="93">
        <f>+UTAMA!I24</f>
        <v>62.88</v>
      </c>
      <c r="H24" s="94">
        <f>+UTAMA!J24</f>
        <v>0.13200000000000001</v>
      </c>
      <c r="I24" s="96">
        <v>366</v>
      </c>
      <c r="K24" s="125"/>
      <c r="L24" s="125"/>
      <c r="M24" s="125"/>
      <c r="N24" s="101"/>
    </row>
    <row r="25" spans="1:14" ht="15.75" x14ac:dyDescent="0.25">
      <c r="A25" s="126">
        <f t="shared" si="0"/>
        <v>15</v>
      </c>
      <c r="B25" s="127" t="s">
        <v>43</v>
      </c>
      <c r="C25" s="93">
        <f>+UTAMA!E25</f>
        <v>48.2</v>
      </c>
      <c r="D25" s="94">
        <f>+UTAMA!F25</f>
        <v>0.38500000000000001</v>
      </c>
      <c r="E25" s="97">
        <f>+UTAMA!G25</f>
        <v>45.71</v>
      </c>
      <c r="F25" s="94">
        <f>+UTAMA!H25</f>
        <v>7.6999999999999999E-2</v>
      </c>
      <c r="G25" s="93">
        <f>+UTAMA!I25</f>
        <v>45.77</v>
      </c>
      <c r="H25" s="94">
        <f>+UTAMA!J25</f>
        <v>0.218</v>
      </c>
      <c r="I25" s="100">
        <v>260</v>
      </c>
      <c r="K25" s="125"/>
      <c r="L25" s="125"/>
      <c r="M25" s="125"/>
      <c r="N25" s="92"/>
    </row>
    <row r="26" spans="1:14" ht="15.75" x14ac:dyDescent="0.25">
      <c r="A26" s="126">
        <f t="shared" si="0"/>
        <v>16</v>
      </c>
      <c r="B26" s="127" t="s">
        <v>44</v>
      </c>
      <c r="C26" s="93">
        <f>+UTAMA!E26</f>
        <v>136</v>
      </c>
      <c r="D26" s="94">
        <f>+UTAMA!F26</f>
        <v>398.69</v>
      </c>
      <c r="E26" s="97">
        <f>+UTAMA!G26</f>
        <v>134.30000000000001</v>
      </c>
      <c r="F26" s="94">
        <f>+UTAMA!H26</f>
        <v>276.13499999999999</v>
      </c>
      <c r="G26" s="93">
        <f>+UTAMA!I26</f>
        <v>134.78</v>
      </c>
      <c r="H26" s="94">
        <f>+UTAMA!J26</f>
        <v>298.94</v>
      </c>
      <c r="I26" s="96">
        <v>28109</v>
      </c>
      <c r="K26" s="125"/>
      <c r="L26" s="125"/>
      <c r="M26" s="125"/>
      <c r="N26" s="102"/>
    </row>
    <row r="27" spans="1:14" ht="15.75" x14ac:dyDescent="0.25">
      <c r="A27" s="126">
        <f t="shared" si="0"/>
        <v>17</v>
      </c>
      <c r="B27" s="127" t="s">
        <v>45</v>
      </c>
      <c r="C27" s="93">
        <f>+UTAMA!E27</f>
        <v>113.5</v>
      </c>
      <c r="D27" s="94">
        <f>+UTAMA!F27</f>
        <v>2.3410000000000002</v>
      </c>
      <c r="E27" s="97">
        <f>+UTAMA!G27</f>
        <v>109</v>
      </c>
      <c r="F27" s="94">
        <f>+UTAMA!H27</f>
        <v>0.67100000000000004</v>
      </c>
      <c r="G27" s="93">
        <f>+UTAMA!I27</f>
        <v>108.03</v>
      </c>
      <c r="H27" s="94">
        <f>+UTAMA!J27</f>
        <v>0.441</v>
      </c>
      <c r="I27" s="96">
        <v>874</v>
      </c>
      <c r="K27" s="125"/>
      <c r="L27" s="125"/>
      <c r="M27" s="125"/>
      <c r="N27" s="102"/>
    </row>
    <row r="28" spans="1:14" ht="15.75" x14ac:dyDescent="0.25">
      <c r="A28" s="126">
        <f t="shared" si="0"/>
        <v>18</v>
      </c>
      <c r="B28" s="127" t="s">
        <v>46</v>
      </c>
      <c r="C28" s="93">
        <f>+UTAMA!E28</f>
        <v>225.4</v>
      </c>
      <c r="D28" s="94">
        <f>+UTAMA!F28</f>
        <v>0.32300000000000001</v>
      </c>
      <c r="E28" s="97">
        <f>+UTAMA!G28</f>
        <v>201.97</v>
      </c>
      <c r="F28" s="94">
        <f>+UTAMA!H28</f>
        <v>0.13600000000000001</v>
      </c>
      <c r="G28" s="93">
        <f>+UTAMA!I28</f>
        <v>198.95</v>
      </c>
      <c r="H28" s="94">
        <f>+UTAMA!J28</f>
        <v>6.0000000000000001E-3</v>
      </c>
      <c r="I28" s="100">
        <v>392</v>
      </c>
      <c r="K28" s="125"/>
      <c r="L28" s="125"/>
      <c r="M28" s="125"/>
      <c r="N28" s="92"/>
    </row>
    <row r="29" spans="1:14" ht="15.75" x14ac:dyDescent="0.25">
      <c r="A29" s="126">
        <f t="shared" si="0"/>
        <v>19</v>
      </c>
      <c r="B29" s="127" t="s">
        <v>47</v>
      </c>
      <c r="C29" s="93">
        <f>+UTAMA!E29</f>
        <v>224</v>
      </c>
      <c r="D29" s="94">
        <f>+UTAMA!F29</f>
        <v>0.42899999999999999</v>
      </c>
      <c r="E29" s="97">
        <f>+UTAMA!G29</f>
        <v>220.23</v>
      </c>
      <c r="F29" s="94">
        <f>+UTAMA!H29</f>
        <v>0.16400000000000001</v>
      </c>
      <c r="G29" s="93">
        <f>+UTAMA!I29</f>
        <v>220.11</v>
      </c>
      <c r="H29" s="94">
        <f>+UTAMA!J29</f>
        <v>0.157</v>
      </c>
      <c r="I29" s="100">
        <v>500</v>
      </c>
      <c r="K29" s="125"/>
      <c r="L29" s="125"/>
      <c r="M29" s="125"/>
      <c r="N29" s="92"/>
    </row>
    <row r="30" spans="1:14" ht="15.75" x14ac:dyDescent="0.25">
      <c r="A30" s="126">
        <f t="shared" si="0"/>
        <v>20</v>
      </c>
      <c r="B30" s="127" t="s">
        <v>48</v>
      </c>
      <c r="C30" s="93">
        <f>+UTAMA!E30</f>
        <v>196</v>
      </c>
      <c r="D30" s="94">
        <f>+UTAMA!F30</f>
        <v>0.77100000000000002</v>
      </c>
      <c r="E30" s="97">
        <f>+UTAMA!G30</f>
        <v>193.91</v>
      </c>
      <c r="F30" s="94">
        <f>+UTAMA!H30</f>
        <v>0.40300000000000002</v>
      </c>
      <c r="G30" s="93">
        <f>+UTAMA!I30</f>
        <v>192.35</v>
      </c>
      <c r="H30" s="94">
        <f>+UTAMA!J30</f>
        <v>0.19700000000000001</v>
      </c>
      <c r="I30" s="100">
        <v>700</v>
      </c>
      <c r="K30" s="125"/>
      <c r="L30" s="125"/>
      <c r="M30" s="125"/>
      <c r="N30" s="92"/>
    </row>
    <row r="31" spans="1:14" ht="15.75" x14ac:dyDescent="0.25">
      <c r="A31" s="126">
        <f t="shared" si="0"/>
        <v>21</v>
      </c>
      <c r="B31" s="127" t="s">
        <v>49</v>
      </c>
      <c r="C31" s="93">
        <f>+UTAMA!E31</f>
        <v>174</v>
      </c>
      <c r="D31" s="94">
        <f>+UTAMA!F31</f>
        <v>0.22600000000000001</v>
      </c>
      <c r="E31" s="99">
        <f>+UTAMA!G31</f>
        <v>168.87</v>
      </c>
      <c r="F31" s="94">
        <f>+UTAMA!H31</f>
        <v>7.0999999999999994E-2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222.89</v>
      </c>
      <c r="F32" s="94">
        <f>+UTAMA!H32</f>
        <v>0.21199999999999999</v>
      </c>
      <c r="G32" s="93">
        <f>+UTAMA!I32</f>
        <v>224.95</v>
      </c>
      <c r="H32" s="94">
        <f>+UTAMA!J32</f>
        <v>0.35599999999999998</v>
      </c>
      <c r="I32" s="98">
        <v>354</v>
      </c>
      <c r="K32" s="125"/>
      <c r="L32" s="125"/>
      <c r="M32" s="125"/>
      <c r="N32" s="92"/>
    </row>
    <row r="33" spans="1:14" ht="15.75" x14ac:dyDescent="0.25">
      <c r="A33" s="126">
        <f t="shared" si="0"/>
        <v>23</v>
      </c>
      <c r="B33" s="127" t="s">
        <v>51</v>
      </c>
      <c r="C33" s="93">
        <f>+UTAMA!E33</f>
        <v>249</v>
      </c>
      <c r="D33" s="94">
        <f>+UTAMA!F33</f>
        <v>1.708</v>
      </c>
      <c r="E33" s="97">
        <f>+UTAMA!G33</f>
        <v>245.52</v>
      </c>
      <c r="F33" s="94">
        <f>+UTAMA!H33</f>
        <v>0.88400000000000001</v>
      </c>
      <c r="G33" s="93">
        <f>+UTAMA!I33</f>
        <v>242.84</v>
      </c>
      <c r="H33" s="94">
        <f>+UTAMA!J33</f>
        <v>0.35199999999999998</v>
      </c>
      <c r="I33" s="100">
        <v>637</v>
      </c>
      <c r="K33" s="125"/>
      <c r="L33" s="125"/>
      <c r="M33" s="125"/>
      <c r="N33" s="92"/>
    </row>
    <row r="34" spans="1:14" ht="15.75" x14ac:dyDescent="0.25">
      <c r="A34" s="126">
        <f t="shared" si="0"/>
        <v>24</v>
      </c>
      <c r="B34" s="127" t="s">
        <v>52</v>
      </c>
      <c r="C34" s="93">
        <f>+UTAMA!E34</f>
        <v>164.75</v>
      </c>
      <c r="D34" s="94">
        <f>+UTAMA!F34</f>
        <v>4.3979999999999997</v>
      </c>
      <c r="E34" s="97">
        <f>+UTAMA!G34</f>
        <v>148.13</v>
      </c>
      <c r="F34" s="94">
        <f>+UTAMA!H34</f>
        <v>2.1320000000000001</v>
      </c>
      <c r="G34" s="93">
        <f>+UTAMA!I34</f>
        <v>144.28</v>
      </c>
      <c r="H34" s="94">
        <f>+UTAMA!J34</f>
        <v>0.50700000000000001</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201.92</v>
      </c>
      <c r="H35" s="94">
        <f>+UTAMA!J35</f>
        <v>1.663</v>
      </c>
      <c r="I35" s="100">
        <v>2410</v>
      </c>
      <c r="K35" s="125"/>
      <c r="L35" s="125"/>
      <c r="M35" s="125"/>
      <c r="N35" s="102"/>
    </row>
    <row r="36" spans="1:14" ht="15.75" x14ac:dyDescent="0.25">
      <c r="A36" s="126">
        <f t="shared" si="0"/>
        <v>26</v>
      </c>
      <c r="B36" s="127" t="s">
        <v>54</v>
      </c>
      <c r="C36" s="93">
        <f>+UTAMA!E36</f>
        <v>325.56</v>
      </c>
      <c r="D36" s="94">
        <f>+UTAMA!F36</f>
        <v>0.64100000000000001</v>
      </c>
      <c r="E36" s="103">
        <f>+UTAMA!G36</f>
        <v>324.01</v>
      </c>
      <c r="F36" s="94">
        <f>+UTAMA!H36</f>
        <v>0.5</v>
      </c>
      <c r="G36" s="93">
        <f>+UTAMA!I36</f>
        <v>321.14999999999998</v>
      </c>
      <c r="H36" s="94">
        <f>+UTAMA!J36</f>
        <v>0.26800000000000002</v>
      </c>
      <c r="I36" s="100">
        <v>1370</v>
      </c>
      <c r="K36" s="125"/>
      <c r="L36" s="125"/>
      <c r="M36" s="125"/>
      <c r="N36" s="102"/>
    </row>
    <row r="37" spans="1:14" ht="15.75" x14ac:dyDescent="0.25">
      <c r="A37" s="126">
        <f t="shared" si="0"/>
        <v>27</v>
      </c>
      <c r="B37" s="127" t="s">
        <v>55</v>
      </c>
      <c r="C37" s="93">
        <f>+UTAMA!E37</f>
        <v>129.19999999999999</v>
      </c>
      <c r="D37" s="94">
        <f>+UTAMA!F37</f>
        <v>0.71</v>
      </c>
      <c r="E37" s="103">
        <f>+UTAMA!G37</f>
        <v>127.49</v>
      </c>
      <c r="F37" s="94">
        <f>+UTAMA!H37</f>
        <v>0.48599999999999999</v>
      </c>
      <c r="G37" s="93">
        <f>+UTAMA!I37</f>
        <v>128.04</v>
      </c>
      <c r="H37" s="94">
        <f>+UTAMA!J37</f>
        <v>0.55600000000000005</v>
      </c>
      <c r="I37" s="100">
        <v>358</v>
      </c>
      <c r="K37" s="125"/>
      <c r="L37" s="125"/>
      <c r="M37" s="125"/>
      <c r="N37" s="102"/>
    </row>
    <row r="38" spans="1:14" ht="15.75" x14ac:dyDescent="0.25">
      <c r="A38" s="126">
        <f t="shared" si="0"/>
        <v>28</v>
      </c>
      <c r="B38" s="127" t="s">
        <v>56</v>
      </c>
      <c r="C38" s="93">
        <f>+UTAMA!E38</f>
        <v>282.77999999999997</v>
      </c>
      <c r="D38" s="94">
        <f>+UTAMA!F38</f>
        <v>0.48</v>
      </c>
      <c r="E38" s="103">
        <f>+UTAMA!G38</f>
        <v>281.23</v>
      </c>
      <c r="F38" s="94">
        <f>+UTAMA!H38</f>
        <v>0.31900000000000001</v>
      </c>
      <c r="G38" s="93">
        <f>+UTAMA!I38</f>
        <v>277.92</v>
      </c>
      <c r="H38" s="94">
        <f>+UTAMA!J38</f>
        <v>7.5999999999999998E-2</v>
      </c>
      <c r="I38" s="100">
        <v>268</v>
      </c>
      <c r="K38" s="125"/>
      <c r="L38" s="125"/>
      <c r="M38" s="125"/>
      <c r="N38" s="101"/>
    </row>
    <row r="39" spans="1:14" ht="15.75" x14ac:dyDescent="0.25">
      <c r="A39" s="126">
        <f t="shared" si="0"/>
        <v>29</v>
      </c>
      <c r="B39" s="127" t="s">
        <v>57</v>
      </c>
      <c r="C39" s="93">
        <f>+UTAMA!E39</f>
        <v>99</v>
      </c>
      <c r="D39" s="94">
        <f>+UTAMA!F39</f>
        <v>2.8849999999999998</v>
      </c>
      <c r="E39" s="103">
        <f>+UTAMA!G39</f>
        <v>97.43</v>
      </c>
      <c r="F39" s="94">
        <f>+UTAMA!H39</f>
        <v>1.81</v>
      </c>
      <c r="G39" s="93">
        <f>+UTAMA!I39</f>
        <v>97.77</v>
      </c>
      <c r="H39" s="94">
        <f>+UTAMA!J39</f>
        <v>2.0190000000000001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188.62</v>
      </c>
      <c r="F40" s="94">
        <f>+UTAMA!H40</f>
        <v>4.4999999999999998E-2</v>
      </c>
      <c r="G40" s="93">
        <f>+UTAMA!I40</f>
        <v>189.29</v>
      </c>
      <c r="H40" s="94">
        <f>+UTAMA!J40</f>
        <v>7.0999999999999994E-2</v>
      </c>
      <c r="I40" s="100">
        <v>274</v>
      </c>
      <c r="K40" s="125"/>
      <c r="L40" s="125"/>
      <c r="M40" s="125"/>
      <c r="N40" s="102"/>
    </row>
    <row r="41" spans="1:14" ht="15.75" x14ac:dyDescent="0.25">
      <c r="A41" s="126">
        <f t="shared" si="0"/>
        <v>31</v>
      </c>
      <c r="B41" s="127" t="s">
        <v>59</v>
      </c>
      <c r="C41" s="93">
        <f>+UTAMA!E41</f>
        <v>171.19</v>
      </c>
      <c r="D41" s="94">
        <f>+UTAMA!F41</f>
        <v>9.6000000000000002E-2</v>
      </c>
      <c r="E41" s="103">
        <f>+UTAMA!G41</f>
        <v>170.68</v>
      </c>
      <c r="F41" s="94">
        <f>+UTAMA!H41</f>
        <v>8.5000000000000006E-2</v>
      </c>
      <c r="G41" s="93">
        <f>+UTAMA!I41</f>
        <v>167.66</v>
      </c>
      <c r="H41" s="94">
        <f>+UTAMA!J41</f>
        <v>1.0999999999999999E-2</v>
      </c>
      <c r="I41" s="100">
        <v>395</v>
      </c>
      <c r="K41" s="125"/>
      <c r="L41" s="125"/>
      <c r="M41" s="125"/>
      <c r="N41" s="102"/>
    </row>
    <row r="42" spans="1:14" ht="15.75" x14ac:dyDescent="0.25">
      <c r="A42" s="126">
        <f t="shared" si="0"/>
        <v>32</v>
      </c>
      <c r="B42" s="127" t="s">
        <v>60</v>
      </c>
      <c r="C42" s="93">
        <f>+UTAMA!E42</f>
        <v>142.6</v>
      </c>
      <c r="D42" s="94">
        <f>+UTAMA!F42</f>
        <v>9.8740000000000006</v>
      </c>
      <c r="E42" s="103">
        <f>+UTAMA!G42</f>
        <v>139.37</v>
      </c>
      <c r="F42" s="94">
        <f>+UTAMA!H42</f>
        <v>6.5670000000000002</v>
      </c>
      <c r="G42" s="93">
        <f>+UTAMA!I42</f>
        <v>139.41999999999999</v>
      </c>
      <c r="H42" s="94">
        <f>+UTAMA!J42</f>
        <v>6.702</v>
      </c>
      <c r="I42" s="96">
        <v>1570</v>
      </c>
      <c r="K42" s="125"/>
      <c r="L42" s="125"/>
      <c r="M42" s="125"/>
      <c r="N42" s="102"/>
    </row>
    <row r="43" spans="1:14" ht="15.75" x14ac:dyDescent="0.25">
      <c r="A43" s="126">
        <f t="shared" si="0"/>
        <v>33</v>
      </c>
      <c r="B43" s="127" t="s">
        <v>61</v>
      </c>
      <c r="C43" s="93">
        <f>+UTAMA!E43</f>
        <v>239.5</v>
      </c>
      <c r="D43" s="94">
        <f>+UTAMA!F43</f>
        <v>2.6720000000000002</v>
      </c>
      <c r="E43" s="103">
        <f>+UTAMA!G43</f>
        <v>238.09</v>
      </c>
      <c r="F43" s="94">
        <f>+UTAMA!H43</f>
        <v>1.91</v>
      </c>
      <c r="G43" s="93">
        <f>+UTAMA!I43</f>
        <v>238.42</v>
      </c>
      <c r="H43" s="94">
        <f>+UTAMA!J43</f>
        <v>2.1</v>
      </c>
      <c r="I43" s="96">
        <v>1353</v>
      </c>
      <c r="K43" s="125"/>
      <c r="L43" s="125"/>
      <c r="M43" s="125"/>
      <c r="N43" s="102"/>
    </row>
    <row r="44" spans="1:14" ht="15.75" x14ac:dyDescent="0.25">
      <c r="A44" s="126">
        <f t="shared" si="0"/>
        <v>34</v>
      </c>
      <c r="B44" s="127" t="s">
        <v>62</v>
      </c>
      <c r="C44" s="93">
        <f>+UTAMA!E44</f>
        <v>120.5</v>
      </c>
      <c r="D44" s="94">
        <f>+UTAMA!F44</f>
        <v>4.1539999999999999</v>
      </c>
      <c r="E44" s="103">
        <f>+UTAMA!G44</f>
        <v>118.19</v>
      </c>
      <c r="F44" s="94">
        <f>+UTAMA!H44</f>
        <v>1.93</v>
      </c>
      <c r="G44" s="93">
        <f>+UTAMA!I44</f>
        <v>118.68</v>
      </c>
      <c r="H44" s="94">
        <f>+UTAMA!J44</f>
        <v>2.746</v>
      </c>
      <c r="I44" s="100">
        <v>782</v>
      </c>
      <c r="K44" s="125"/>
      <c r="L44" s="125"/>
      <c r="M44" s="125"/>
      <c r="N44" s="102"/>
    </row>
    <row r="45" spans="1:14" ht="15.75" x14ac:dyDescent="0.25">
      <c r="A45" s="126">
        <f t="shared" si="0"/>
        <v>35</v>
      </c>
      <c r="B45" s="127" t="s">
        <v>63</v>
      </c>
      <c r="C45" s="93">
        <f>+UTAMA!E45</f>
        <v>110.56</v>
      </c>
      <c r="D45" s="94">
        <f>+UTAMA!F45</f>
        <v>2.75</v>
      </c>
      <c r="E45" s="103">
        <f>+UTAMA!G45</f>
        <v>110.04</v>
      </c>
      <c r="F45" s="94">
        <f>+UTAMA!H45</f>
        <v>1.784</v>
      </c>
      <c r="G45" s="93">
        <f>+UTAMA!I45</f>
        <v>110.19</v>
      </c>
      <c r="H45" s="94">
        <f>+UTAMA!J45</f>
        <v>2.048</v>
      </c>
      <c r="I45" s="100">
        <v>43</v>
      </c>
      <c r="K45" s="125"/>
      <c r="L45" s="125"/>
      <c r="M45" s="125"/>
      <c r="N45" s="102"/>
    </row>
    <row r="46" spans="1:14" ht="15.75" x14ac:dyDescent="0.25">
      <c r="A46" s="126">
        <f t="shared" si="0"/>
        <v>36</v>
      </c>
      <c r="B46" s="127" t="s">
        <v>64</v>
      </c>
      <c r="C46" s="93">
        <f>+UTAMA!E46</f>
        <v>72</v>
      </c>
      <c r="D46" s="94">
        <f>+UTAMA!F46</f>
        <v>38.036000000000001</v>
      </c>
      <c r="E46" s="103">
        <f>+UTAMA!G46</f>
        <v>64.069999999999993</v>
      </c>
      <c r="F46" s="94">
        <f>+UTAMA!H46</f>
        <v>19.5</v>
      </c>
      <c r="G46" s="93">
        <f>+UTAMA!I46</f>
        <v>62.07</v>
      </c>
      <c r="H46" s="94">
        <f>+UTAMA!J46</f>
        <v>16.22</v>
      </c>
      <c r="I46" s="96">
        <v>6485</v>
      </c>
      <c r="K46" s="125"/>
      <c r="L46" s="125"/>
      <c r="M46" s="125"/>
      <c r="N46" s="102"/>
    </row>
    <row r="47" spans="1:14" ht="15.75" x14ac:dyDescent="0.25">
      <c r="A47" s="126">
        <f t="shared" si="0"/>
        <v>37</v>
      </c>
      <c r="B47" s="127" t="s">
        <v>65</v>
      </c>
      <c r="C47" s="93">
        <f>+UTAMA!E47</f>
        <v>185</v>
      </c>
      <c r="D47" s="94">
        <f>+UTAMA!F47</f>
        <v>388.72199999999998</v>
      </c>
      <c r="E47" s="103">
        <f>+UTAMA!G47</f>
        <v>181.1</v>
      </c>
      <c r="F47" s="94">
        <f>+UTAMA!H47</f>
        <v>348.16</v>
      </c>
      <c r="G47" s="93">
        <f>+UTAMA!I47</f>
        <v>170.63</v>
      </c>
      <c r="H47" s="94">
        <f>+UTAMA!J47</f>
        <v>249.23</v>
      </c>
      <c r="I47" s="96">
        <v>31109</v>
      </c>
      <c r="K47" s="125"/>
      <c r="L47" s="125"/>
      <c r="M47" s="125"/>
      <c r="N47" s="102"/>
    </row>
    <row r="48" spans="1:14" ht="16.5" thickBot="1" x14ac:dyDescent="0.3">
      <c r="A48" s="129">
        <f t="shared" si="0"/>
        <v>38</v>
      </c>
      <c r="B48" s="130" t="s">
        <v>66</v>
      </c>
      <c r="C48" s="93">
        <f>+UTAMA!E48</f>
        <v>231</v>
      </c>
      <c r="D48" s="94">
        <f>+UTAMA!F48</f>
        <v>23.24</v>
      </c>
      <c r="E48" s="103">
        <f>+UTAMA!G48</f>
        <v>229.56</v>
      </c>
      <c r="F48" s="94">
        <f>+UTAMA!H48</f>
        <v>8.3030000000000008</v>
      </c>
      <c r="G48" s="93">
        <f>+UTAMA!I48</f>
        <v>230.6</v>
      </c>
      <c r="H48" s="94">
        <f>+UTAMA!J48</f>
        <v>14.467000000000001</v>
      </c>
      <c r="I48" s="104">
        <v>8400</v>
      </c>
      <c r="K48" s="125"/>
      <c r="L48" s="125"/>
      <c r="M48" s="125"/>
      <c r="N48" s="92"/>
    </row>
    <row r="49" spans="1:14" ht="16.5" thickBot="1" x14ac:dyDescent="0.3">
      <c r="A49" s="131"/>
      <c r="B49" s="121" t="s">
        <v>67</v>
      </c>
      <c r="C49" s="105"/>
      <c r="D49" s="132">
        <f>SUM(D11:D48)</f>
        <v>1738.5575980000001</v>
      </c>
      <c r="E49" s="105"/>
      <c r="F49" s="132">
        <f>SUM(F11:F48)</f>
        <v>1277.7249999999999</v>
      </c>
      <c r="G49" s="105"/>
      <c r="H49" s="132">
        <f>SUM(H11:H48)</f>
        <v>1256.787</v>
      </c>
      <c r="I49" s="133">
        <f>SUM(I11:I48)</f>
        <v>270584</v>
      </c>
      <c r="K49" s="125"/>
      <c r="L49" s="125"/>
      <c r="M49" s="125"/>
      <c r="N49" s="92"/>
    </row>
    <row r="50" spans="1:14" ht="16.5" thickBot="1" x14ac:dyDescent="0.3">
      <c r="A50" s="134" t="s">
        <v>68</v>
      </c>
      <c r="B50" s="121" t="s">
        <v>69</v>
      </c>
      <c r="C50" s="105"/>
      <c r="D50" s="132"/>
      <c r="E50" s="135"/>
      <c r="F50" s="136">
        <v>1</v>
      </c>
      <c r="G50" s="105"/>
      <c r="H50" s="136">
        <f>+H49/F49</f>
        <v>0.98361306227865941</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39"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8" t="s">
        <v>272</v>
      </c>
      <c r="C2" s="848"/>
      <c r="D2" s="848"/>
      <c r="E2" s="848"/>
      <c r="F2" s="848"/>
      <c r="G2" s="848"/>
      <c r="H2" s="848"/>
      <c r="I2" s="848"/>
      <c r="J2" s="848"/>
      <c r="K2" s="848"/>
      <c r="L2" s="848"/>
      <c r="N2" s="828" t="s">
        <v>282</v>
      </c>
      <c r="O2" s="829"/>
      <c r="P2" s="829"/>
      <c r="Q2" s="829"/>
      <c r="R2" s="829"/>
      <c r="S2" s="829"/>
      <c r="T2" s="829"/>
      <c r="U2" s="829"/>
      <c r="V2" s="829"/>
      <c r="W2" s="829"/>
      <c r="X2" s="829"/>
      <c r="Y2" s="829"/>
      <c r="Z2" s="830"/>
      <c r="AB2" s="839" t="s">
        <v>294</v>
      </c>
      <c r="AC2" s="839"/>
      <c r="AD2" s="839"/>
      <c r="AE2" s="839"/>
      <c r="AF2" s="839"/>
      <c r="AG2" s="839"/>
      <c r="AH2" s="839"/>
      <c r="AI2" s="839"/>
      <c r="AJ2" s="839"/>
      <c r="AK2" s="839"/>
      <c r="AL2" s="839"/>
      <c r="AM2" s="839"/>
      <c r="AN2" s="839"/>
      <c r="AO2"/>
      <c r="AP2"/>
      <c r="AQ2" s="840"/>
      <c r="AR2" s="840"/>
      <c r="AS2" s="840"/>
      <c r="AT2"/>
      <c r="AU2"/>
      <c r="AV2"/>
      <c r="AW2"/>
      <c r="AX2"/>
      <c r="AY2"/>
      <c r="AZ2"/>
      <c r="BA2"/>
      <c r="BB2"/>
      <c r="BC2"/>
      <c r="BD2"/>
      <c r="BE2"/>
    </row>
    <row r="3" spans="2:57" ht="17.25" customHeight="1" x14ac:dyDescent="0.3">
      <c r="B3" s="848"/>
      <c r="C3" s="848"/>
      <c r="D3" s="848"/>
      <c r="E3" s="848"/>
      <c r="F3" s="848"/>
      <c r="G3" s="848"/>
      <c r="H3" s="848"/>
      <c r="I3" s="848"/>
      <c r="J3" s="848"/>
      <c r="K3" s="848"/>
      <c r="L3" s="848"/>
      <c r="N3" s="826" t="s">
        <v>209</v>
      </c>
      <c r="O3" s="822"/>
      <c r="P3" s="822"/>
      <c r="Q3" s="822"/>
      <c r="R3" s="822"/>
      <c r="S3" s="822"/>
      <c r="T3" s="822"/>
      <c r="U3" s="822"/>
      <c r="V3" s="822"/>
      <c r="W3" s="822"/>
      <c r="X3" s="822"/>
      <c r="Y3" s="822"/>
      <c r="Z3" s="827"/>
      <c r="AB3" s="839" t="s">
        <v>339</v>
      </c>
      <c r="AC3" s="839"/>
      <c r="AD3" s="839"/>
      <c r="AE3" s="839"/>
      <c r="AF3" s="839"/>
      <c r="AG3" s="839"/>
      <c r="AH3" s="839"/>
      <c r="AI3" s="839"/>
      <c r="AJ3" s="839"/>
      <c r="AK3" s="839"/>
      <c r="AL3" s="839"/>
      <c r="AM3" s="839"/>
      <c r="AN3" s="839"/>
      <c r="AO3"/>
      <c r="AP3"/>
      <c r="AQ3"/>
      <c r="AR3"/>
      <c r="AS3"/>
      <c r="AT3"/>
      <c r="AU3"/>
      <c r="AV3"/>
      <c r="AW3"/>
      <c r="AX3"/>
      <c r="AY3"/>
      <c r="AZ3"/>
      <c r="BA3"/>
      <c r="BB3"/>
      <c r="BC3"/>
      <c r="BD3"/>
      <c r="BE3"/>
    </row>
    <row r="4" spans="2:57" ht="22.5" customHeight="1" thickBot="1" x14ac:dyDescent="0.25">
      <c r="B4" s="847" t="s">
        <v>342</v>
      </c>
      <c r="C4" s="847"/>
      <c r="D4" s="847"/>
      <c r="E4" s="847"/>
      <c r="F4" s="847"/>
      <c r="G4" s="847"/>
      <c r="H4" s="847"/>
      <c r="I4" s="847"/>
      <c r="J4" s="847"/>
      <c r="K4" s="847"/>
      <c r="L4" s="847"/>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31" t="s">
        <v>131</v>
      </c>
      <c r="O5" s="833" t="s">
        <v>132</v>
      </c>
      <c r="P5" s="833" t="s">
        <v>133</v>
      </c>
      <c r="Q5" s="833" t="s">
        <v>134</v>
      </c>
      <c r="R5" s="833" t="s">
        <v>135</v>
      </c>
      <c r="S5" s="833" t="s">
        <v>117</v>
      </c>
      <c r="T5" s="833" t="s">
        <v>136</v>
      </c>
      <c r="U5" s="833" t="s">
        <v>137</v>
      </c>
      <c r="V5" s="833" t="s">
        <v>138</v>
      </c>
      <c r="W5" s="833" t="s">
        <v>139</v>
      </c>
      <c r="X5" s="833" t="s">
        <v>140</v>
      </c>
      <c r="Y5" s="833" t="s">
        <v>141</v>
      </c>
      <c r="Z5" s="835" t="s">
        <v>142</v>
      </c>
      <c r="AB5" s="871" t="s">
        <v>131</v>
      </c>
      <c r="AC5" s="845" t="s">
        <v>132</v>
      </c>
      <c r="AD5" s="841" t="s">
        <v>133</v>
      </c>
      <c r="AE5" s="841" t="s">
        <v>134</v>
      </c>
      <c r="AF5" s="841" t="s">
        <v>135</v>
      </c>
      <c r="AG5" s="841" t="s">
        <v>117</v>
      </c>
      <c r="AH5" s="841" t="s">
        <v>136</v>
      </c>
      <c r="AI5" s="841" t="s">
        <v>137</v>
      </c>
      <c r="AJ5" s="841" t="s">
        <v>138</v>
      </c>
      <c r="AK5" s="841" t="s">
        <v>139</v>
      </c>
      <c r="AL5" s="841" t="s">
        <v>140</v>
      </c>
      <c r="AM5" s="841" t="s">
        <v>141</v>
      </c>
      <c r="AN5" s="843" t="s">
        <v>142</v>
      </c>
      <c r="AO5" s="427"/>
      <c r="AP5"/>
      <c r="AQ5"/>
      <c r="AR5"/>
      <c r="AS5"/>
      <c r="AT5"/>
      <c r="AU5"/>
      <c r="AV5"/>
      <c r="AW5"/>
      <c r="AX5"/>
      <c r="AY5"/>
      <c r="AZ5"/>
      <c r="BA5"/>
      <c r="BB5"/>
      <c r="BC5"/>
      <c r="BD5"/>
      <c r="BE5"/>
    </row>
    <row r="6" spans="2:57" ht="27" customHeight="1" thickBot="1" x14ac:dyDescent="0.25">
      <c r="B6" s="291"/>
      <c r="C6" s="418"/>
      <c r="D6" s="418"/>
      <c r="E6" s="418"/>
      <c r="F6" s="516">
        <v>19</v>
      </c>
      <c r="G6" s="566" t="s">
        <v>260</v>
      </c>
      <c r="H6" s="516">
        <v>2023</v>
      </c>
      <c r="I6" s="418"/>
      <c r="J6" s="418"/>
      <c r="K6" s="418"/>
      <c r="L6" s="419"/>
      <c r="N6" s="832"/>
      <c r="O6" s="834"/>
      <c r="P6" s="834"/>
      <c r="Q6" s="834"/>
      <c r="R6" s="834"/>
      <c r="S6" s="834"/>
      <c r="T6" s="834"/>
      <c r="U6" s="834"/>
      <c r="V6" s="834"/>
      <c r="W6" s="834"/>
      <c r="X6" s="834"/>
      <c r="Y6" s="834"/>
      <c r="Z6" s="836"/>
      <c r="AB6" s="872"/>
      <c r="AC6" s="846"/>
      <c r="AD6" s="842"/>
      <c r="AE6" s="842"/>
      <c r="AF6" s="842"/>
      <c r="AG6" s="842"/>
      <c r="AH6" s="842"/>
      <c r="AI6" s="842"/>
      <c r="AJ6" s="842"/>
      <c r="AK6" s="842"/>
      <c r="AL6" s="842"/>
      <c r="AM6" s="842"/>
      <c r="AN6" s="844"/>
      <c r="AO6" s="427"/>
      <c r="AP6"/>
      <c r="AQ6"/>
      <c r="AR6"/>
      <c r="AS6"/>
      <c r="AT6"/>
      <c r="AU6"/>
      <c r="AV6"/>
      <c r="AW6"/>
      <c r="AX6"/>
      <c r="AY6"/>
      <c r="AZ6"/>
      <c r="BA6"/>
      <c r="BB6"/>
      <c r="BC6"/>
      <c r="BD6"/>
      <c r="BE6"/>
    </row>
    <row r="7" spans="2:57" ht="27" customHeight="1" thickBot="1" x14ac:dyDescent="0.25">
      <c r="B7" s="852" t="s">
        <v>18</v>
      </c>
      <c r="C7" s="858" t="s">
        <v>271</v>
      </c>
      <c r="D7" s="855" t="s">
        <v>73</v>
      </c>
      <c r="E7" s="861" t="s">
        <v>20</v>
      </c>
      <c r="F7" s="862"/>
      <c r="G7" s="861" t="s">
        <v>94</v>
      </c>
      <c r="H7" s="862"/>
      <c r="I7" s="861" t="s">
        <v>22</v>
      </c>
      <c r="J7" s="862"/>
      <c r="K7" s="865" t="s">
        <v>190</v>
      </c>
      <c r="L7" s="849"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v>1532.13</v>
      </c>
      <c r="AH7" s="771">
        <v>1403.73</v>
      </c>
      <c r="AI7" s="771"/>
      <c r="AJ7" s="771"/>
      <c r="AK7" s="771"/>
      <c r="AL7" s="771"/>
      <c r="AM7" s="771"/>
      <c r="AN7" s="772"/>
      <c r="AO7" s="427"/>
      <c r="AP7"/>
      <c r="AQ7"/>
      <c r="AR7"/>
      <c r="AS7"/>
      <c r="AT7"/>
      <c r="AU7"/>
      <c r="AV7"/>
      <c r="AW7"/>
      <c r="AX7"/>
      <c r="AY7"/>
      <c r="AZ7"/>
      <c r="BA7"/>
      <c r="BB7"/>
      <c r="BC7"/>
      <c r="BD7"/>
      <c r="BE7"/>
    </row>
    <row r="8" spans="2:57" ht="27" customHeight="1" thickBot="1" x14ac:dyDescent="0.25">
      <c r="B8" s="853"/>
      <c r="C8" s="859"/>
      <c r="D8" s="856"/>
      <c r="E8" s="648" t="s">
        <v>24</v>
      </c>
      <c r="F8" s="648" t="s">
        <v>25</v>
      </c>
      <c r="G8" s="649" t="s">
        <v>24</v>
      </c>
      <c r="H8" s="648" t="s">
        <v>25</v>
      </c>
      <c r="I8" s="649" t="s">
        <v>24</v>
      </c>
      <c r="J8" s="648" t="s">
        <v>25</v>
      </c>
      <c r="K8" s="866"/>
      <c r="L8" s="850"/>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v>1527.87</v>
      </c>
      <c r="AH8" s="771">
        <v>1390.25</v>
      </c>
      <c r="AI8" s="771"/>
      <c r="AJ8" s="771"/>
      <c r="AK8" s="771"/>
      <c r="AL8" s="771"/>
      <c r="AM8" s="771"/>
      <c r="AN8" s="772"/>
      <c r="AO8" s="427"/>
      <c r="AP8"/>
      <c r="AQ8"/>
      <c r="AR8"/>
      <c r="AS8"/>
      <c r="AT8"/>
      <c r="AU8"/>
      <c r="AV8"/>
      <c r="AW8"/>
      <c r="AX8"/>
      <c r="AY8"/>
      <c r="AZ8"/>
      <c r="BA8"/>
      <c r="BB8"/>
      <c r="BC8"/>
      <c r="BD8"/>
      <c r="BE8"/>
    </row>
    <row r="9" spans="2:57" ht="27" customHeight="1" thickBot="1" x14ac:dyDescent="0.25">
      <c r="B9" s="854"/>
      <c r="C9" s="860"/>
      <c r="D9" s="857"/>
      <c r="E9" s="650" t="s">
        <v>26</v>
      </c>
      <c r="F9" s="650" t="s">
        <v>293</v>
      </c>
      <c r="G9" s="651" t="s">
        <v>26</v>
      </c>
      <c r="H9" s="650" t="s">
        <v>293</v>
      </c>
      <c r="I9" s="651" t="s">
        <v>26</v>
      </c>
      <c r="J9" s="650" t="s">
        <v>293</v>
      </c>
      <c r="K9" s="867"/>
      <c r="L9" s="851"/>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v>1527.94</v>
      </c>
      <c r="AH9" s="771">
        <v>1379.89</v>
      </c>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v>1537.44</v>
      </c>
      <c r="AH10" s="771">
        <v>1372.78</v>
      </c>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54.62</v>
      </c>
      <c r="H11" s="521">
        <v>24.721</v>
      </c>
      <c r="I11" s="521">
        <v>53.9</v>
      </c>
      <c r="J11" s="731">
        <v>21.032</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v>1561.76</v>
      </c>
      <c r="AH11" s="771">
        <v>1366.4</v>
      </c>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339.33</v>
      </c>
      <c r="H12" s="529">
        <v>7.6269999999999998</v>
      </c>
      <c r="I12" s="528">
        <v>339.5</v>
      </c>
      <c r="J12" s="732">
        <v>7.77</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v>1573.3</v>
      </c>
      <c r="AH12" s="771">
        <v>1065.02</v>
      </c>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75.09</v>
      </c>
      <c r="H13" s="529">
        <v>34.375</v>
      </c>
      <c r="I13" s="528">
        <v>73.959999999999994</v>
      </c>
      <c r="J13" s="732">
        <v>28.878</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v>1576.67</v>
      </c>
      <c r="AH13" s="771">
        <v>1061.3599999999999</v>
      </c>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461.3</v>
      </c>
      <c r="H14" s="530">
        <v>19.064</v>
      </c>
      <c r="I14" s="520">
        <v>461.25</v>
      </c>
      <c r="J14" s="733">
        <v>18.457000000000001</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v>1575.44</v>
      </c>
      <c r="AH14" s="771">
        <v>1051.6500000000001</v>
      </c>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205.1</v>
      </c>
      <c r="H15" s="532">
        <v>7.34</v>
      </c>
      <c r="I15" s="672">
        <v>206.07</v>
      </c>
      <c r="J15" s="734">
        <v>8.3949999999999996</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v>1569.5</v>
      </c>
      <c r="AH15" s="771">
        <v>1045.25</v>
      </c>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317.3</v>
      </c>
      <c r="H16" s="533">
        <v>3.9249999999999998</v>
      </c>
      <c r="I16" s="672">
        <v>317.25</v>
      </c>
      <c r="J16" s="734">
        <v>3.9039999999999999</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v>1568.05</v>
      </c>
      <c r="AH16" s="771">
        <v>1037.1300000000001</v>
      </c>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85.92</v>
      </c>
      <c r="H17" s="533">
        <v>498.12700000000001</v>
      </c>
      <c r="I17" s="672">
        <v>87.41</v>
      </c>
      <c r="J17" s="734">
        <v>561.84</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v>1559.9</v>
      </c>
      <c r="AH17" s="771">
        <v>1033.24</v>
      </c>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118.6</v>
      </c>
      <c r="H18" s="533">
        <v>0.82899999999999996</v>
      </c>
      <c r="I18" s="534">
        <v>118.21</v>
      </c>
      <c r="J18" s="735">
        <v>0.91</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v>1578.45</v>
      </c>
      <c r="AH18" s="771">
        <v>1029.6199999999999</v>
      </c>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118.04</v>
      </c>
      <c r="H19" s="535">
        <v>1.0149999999999999</v>
      </c>
      <c r="I19" s="672">
        <v>118.95</v>
      </c>
      <c r="J19" s="734">
        <v>1</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v>1573.87</v>
      </c>
      <c r="AH19" s="771">
        <v>1307.28</v>
      </c>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43.75</v>
      </c>
      <c r="H20" s="533">
        <v>2.4689999999999999</v>
      </c>
      <c r="I20" s="672">
        <v>46.14</v>
      </c>
      <c r="J20" s="734">
        <v>3.8639999999999999</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v>1562.54</v>
      </c>
      <c r="AH20" s="771">
        <v>1303.78</v>
      </c>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47.84</v>
      </c>
      <c r="H21" s="533">
        <v>1.8160000000000001</v>
      </c>
      <c r="I21" s="673">
        <v>76.02</v>
      </c>
      <c r="J21" s="734">
        <v>0.61699999999999999</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v>1555.86</v>
      </c>
      <c r="AH21" s="771">
        <v>1293.8800000000001</v>
      </c>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77.400000000000006</v>
      </c>
      <c r="H22" s="620">
        <v>0.53400000000000003</v>
      </c>
      <c r="I22" s="672">
        <v>76.010000000000005</v>
      </c>
      <c r="J22" s="734">
        <v>0.61599999999999999</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v>1497.88</v>
      </c>
      <c r="AH22" s="771">
        <v>1288.3900000000001</v>
      </c>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81.28</v>
      </c>
      <c r="H23" s="533">
        <v>0.215</v>
      </c>
      <c r="I23" s="672">
        <v>80.66</v>
      </c>
      <c r="J23" s="734">
        <v>2.1000000000000001E-2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v>1489.7</v>
      </c>
      <c r="AH23" s="771">
        <v>1281.0999999999999</v>
      </c>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69.25</v>
      </c>
      <c r="H24" s="533">
        <v>0.152</v>
      </c>
      <c r="I24" s="672">
        <v>62.88</v>
      </c>
      <c r="J24" s="734">
        <v>0.13200000000000001</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v>1471.9</v>
      </c>
      <c r="AH24" s="771">
        <v>1275.74</v>
      </c>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45.71</v>
      </c>
      <c r="H25" s="533">
        <v>7.6999999999999999E-2</v>
      </c>
      <c r="I25" s="672">
        <v>45.77</v>
      </c>
      <c r="J25" s="734">
        <v>0.218</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v>1480.12</v>
      </c>
      <c r="AH25" s="771">
        <v>1268.6099999999999</v>
      </c>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134.30000000000001</v>
      </c>
      <c r="H26" s="530">
        <v>276.13499999999999</v>
      </c>
      <c r="I26" s="528">
        <v>134.78</v>
      </c>
      <c r="J26" s="740">
        <v>298.94</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v>1452.35</v>
      </c>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109</v>
      </c>
      <c r="H27" s="530">
        <v>0.67100000000000004</v>
      </c>
      <c r="I27" s="537">
        <v>108.03</v>
      </c>
      <c r="J27" s="740">
        <v>0.441</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v>1443.46</v>
      </c>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201.97</v>
      </c>
      <c r="H28" s="530">
        <v>0.13600000000000001</v>
      </c>
      <c r="I28" s="528">
        <v>198.95</v>
      </c>
      <c r="J28" s="740">
        <v>6.0000000000000001E-3</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v>1433.76</v>
      </c>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220.23</v>
      </c>
      <c r="H29" s="530">
        <v>0.16400000000000001</v>
      </c>
      <c r="I29" s="537">
        <v>220.11</v>
      </c>
      <c r="J29" s="741">
        <v>0.157</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v>1420.39</v>
      </c>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193.91</v>
      </c>
      <c r="H30" s="528">
        <v>0.40300000000000002</v>
      </c>
      <c r="I30" s="537">
        <v>192.35</v>
      </c>
      <c r="J30" s="740">
        <v>0.19700000000000001</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v>1414.92</v>
      </c>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168.87</v>
      </c>
      <c r="H31" s="530">
        <v>7.0999999999999994E-2</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v>1523.76</v>
      </c>
      <c r="AG31" s="771">
        <v>1471.9</v>
      </c>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222.89</v>
      </c>
      <c r="H32" s="538">
        <v>0.21199999999999999</v>
      </c>
      <c r="I32" s="539">
        <v>224.95</v>
      </c>
      <c r="J32" s="742">
        <v>0.35599999999999998</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v>1520.9</v>
      </c>
      <c r="AG32" s="771">
        <v>1480.12</v>
      </c>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245.52</v>
      </c>
      <c r="H33" s="530">
        <v>0.88400000000000001</v>
      </c>
      <c r="I33" s="537">
        <v>242.84</v>
      </c>
      <c r="J33" s="741">
        <v>0.35199999999999998</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v>1524.45</v>
      </c>
      <c r="AG33" s="771">
        <v>1452.35</v>
      </c>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148.13</v>
      </c>
      <c r="H34" s="530">
        <v>2.1320000000000001</v>
      </c>
      <c r="I34" s="530">
        <v>144.28</v>
      </c>
      <c r="J34" s="741">
        <v>0.50700000000000001</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v>1519.7</v>
      </c>
      <c r="AG34" s="771">
        <v>1443.46</v>
      </c>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201.92</v>
      </c>
      <c r="J35" s="740">
        <v>1.663</v>
      </c>
      <c r="K35" s="522" t="s">
        <v>187</v>
      </c>
      <c r="L35" s="523">
        <f t="shared" si="0"/>
        <v>0</v>
      </c>
      <c r="M35" s="798">
        <f>(((J35/H35)*100)/100)*F35</f>
        <v>1.7036488242574255</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v>1538.47</v>
      </c>
      <c r="AG35" s="771">
        <v>1433.76</v>
      </c>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324.01</v>
      </c>
      <c r="H36" s="540">
        <v>0.5</v>
      </c>
      <c r="I36" s="537">
        <v>321.14999999999998</v>
      </c>
      <c r="J36" s="741">
        <v>0.26800000000000002</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v>1538.93</v>
      </c>
      <c r="AG36" s="771">
        <v>1420.39</v>
      </c>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127.49</v>
      </c>
      <c r="H37" s="530">
        <v>0.48599999999999999</v>
      </c>
      <c r="I37" s="537">
        <v>128.04</v>
      </c>
      <c r="J37" s="740">
        <v>0.55600000000000005</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v>1414.92</v>
      </c>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281.23</v>
      </c>
      <c r="H38" s="530">
        <v>0.31900000000000001</v>
      </c>
      <c r="I38" s="528">
        <v>277.92</v>
      </c>
      <c r="J38" s="740">
        <v>7.5999999999999998E-2</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97.43</v>
      </c>
      <c r="H39" s="530">
        <v>1.81</v>
      </c>
      <c r="I39" s="537">
        <v>97.77</v>
      </c>
      <c r="J39" s="741">
        <v>2.0190000000000001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f t="shared" ref="AF39:AN40" si="3">IF(AF43&gt;$BV$62,"tad",IF(AF45&gt;$BV$62,"tad",MAX(AF7:AF37)))</f>
        <v>1610.88</v>
      </c>
      <c r="AG39" s="783">
        <f t="shared" si="3"/>
        <v>1578.45</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188.62</v>
      </c>
      <c r="H40" s="530">
        <v>4.4999999999999998E-2</v>
      </c>
      <c r="I40" s="537">
        <v>189.29</v>
      </c>
      <c r="J40" s="741">
        <v>7.0999999999999994E-2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f t="shared" si="5"/>
        <v>1569.2366666666669</v>
      </c>
      <c r="AG40" s="788">
        <f t="shared" si="5"/>
        <v>1503.2935483870967</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170.68</v>
      </c>
      <c r="H41" s="541">
        <v>8.5000000000000006E-2</v>
      </c>
      <c r="I41" s="537">
        <v>167.66</v>
      </c>
      <c r="J41" s="741">
        <v>1.0999999999999999E-2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f t="shared" si="7"/>
        <v>1519.7</v>
      </c>
      <c r="AG41" s="793">
        <f t="shared" si="7"/>
        <v>1414.92</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139.37</v>
      </c>
      <c r="H42" s="530">
        <v>6.5670000000000002</v>
      </c>
      <c r="I42" s="528">
        <v>139.41999999999999</v>
      </c>
      <c r="J42" s="743">
        <v>6.702</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f t="shared" si="9"/>
        <v>1558.7146666666667</v>
      </c>
      <c r="AH42" s="783">
        <f t="shared" si="9"/>
        <v>1209.4173333333335</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238.09</v>
      </c>
      <c r="H43" s="541">
        <v>1.91</v>
      </c>
      <c r="I43" s="528">
        <v>238.42</v>
      </c>
      <c r="J43" s="743">
        <v>2.1</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0</v>
      </c>
      <c r="AH43" s="792">
        <f t="shared" si="10"/>
        <v>0</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118.19</v>
      </c>
      <c r="H44" s="530">
        <v>1.93</v>
      </c>
      <c r="I44" s="528">
        <v>118.68</v>
      </c>
      <c r="J44" s="740">
        <v>2.746</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f t="shared" si="12"/>
        <v>1539.6126666666669</v>
      </c>
      <c r="AG44" s="782">
        <f t="shared" si="12"/>
        <v>1451.3362499999998</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110.04</v>
      </c>
      <c r="H45" s="530">
        <v>1.784</v>
      </c>
      <c r="I45" s="528">
        <v>110.19</v>
      </c>
      <c r="J45" s="740">
        <v>2.048</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0</v>
      </c>
      <c r="AG45" s="792">
        <f t="shared" si="13"/>
        <v>0</v>
      </c>
      <c r="AH45" s="792">
        <f t="shared" si="13"/>
        <v>11</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64.069999999999993</v>
      </c>
      <c r="H46" s="520">
        <v>19.5</v>
      </c>
      <c r="I46" s="528">
        <v>62.07</v>
      </c>
      <c r="J46" s="736">
        <v>16.22</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181.1</v>
      </c>
      <c r="H47" s="529">
        <v>348.16</v>
      </c>
      <c r="I47" s="528">
        <v>170.63</v>
      </c>
      <c r="J47" s="736">
        <v>249.23</v>
      </c>
      <c r="K47" s="522" t="s">
        <v>188</v>
      </c>
      <c r="L47" s="523">
        <f t="shared" si="0"/>
        <v>0</v>
      </c>
      <c r="M47" s="800"/>
      <c r="AB47" s="873" t="s">
        <v>334</v>
      </c>
      <c r="AC47" s="874"/>
      <c r="AD47" s="874"/>
      <c r="AE47" s="874"/>
      <c r="AF47" s="874"/>
      <c r="AG47" s="874"/>
      <c r="AH47" s="874"/>
      <c r="AI47" s="874"/>
      <c r="AJ47" s="874"/>
      <c r="AK47" s="874"/>
      <c r="AL47" s="874"/>
      <c r="AM47" s="874"/>
      <c r="AN47" s="874"/>
      <c r="AO47" s="875"/>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229.56</v>
      </c>
      <c r="H48" s="529">
        <v>8.3030000000000008</v>
      </c>
      <c r="I48" s="528">
        <v>230.6</v>
      </c>
      <c r="J48" s="736">
        <v>14.467000000000001</v>
      </c>
      <c r="K48" s="522" t="s">
        <v>189</v>
      </c>
      <c r="L48" s="523">
        <f t="shared" si="0"/>
        <v>0</v>
      </c>
      <c r="M48" s="662"/>
      <c r="N48" s="389"/>
      <c r="AB48" s="868"/>
      <c r="AC48" s="869"/>
      <c r="AD48" s="869"/>
      <c r="AE48" s="869"/>
      <c r="AF48" s="869"/>
      <c r="AG48" s="869"/>
      <c r="AH48" s="869"/>
      <c r="AI48" s="869"/>
      <c r="AJ48" s="869"/>
      <c r="AK48" s="869"/>
      <c r="AL48" s="869"/>
      <c r="AM48" s="869"/>
      <c r="AN48" s="869"/>
      <c r="AO48" s="870"/>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149.01</v>
      </c>
      <c r="H49" s="527">
        <v>10.62</v>
      </c>
      <c r="I49" s="526">
        <v>149.05000000000001</v>
      </c>
      <c r="J49" s="737">
        <v>10.66</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38.46</v>
      </c>
      <c r="J50" s="738">
        <v>0.41199999999999998</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15</v>
      </c>
      <c r="AW51">
        <f t="shared" si="14"/>
        <v>15</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1289.4849999999997</v>
      </c>
      <c r="I52" s="548"/>
      <c r="J52" s="550">
        <f>SUM(J11:J51)</f>
        <v>1268.6120000000001</v>
      </c>
      <c r="K52" s="551"/>
      <c r="L52" s="552"/>
      <c r="M52" s="804"/>
      <c r="AB52" s="434"/>
      <c r="AC52" s="427"/>
      <c r="AD52" s="427"/>
      <c r="AE52" s="427"/>
      <c r="AF52" s="427"/>
      <c r="AG52" s="427"/>
      <c r="AH52" s="427"/>
      <c r="AI52" s="427"/>
      <c r="AJ52" s="427"/>
      <c r="AK52" s="427"/>
      <c r="AL52" s="427"/>
      <c r="AM52" s="427"/>
      <c r="AN52" s="427"/>
      <c r="AO52" s="433"/>
      <c r="AP52" s="274">
        <f>COUNT(AC42:AN42)</f>
        <v>5</v>
      </c>
      <c r="AQ52" t="s">
        <v>200</v>
      </c>
      <c r="AR52">
        <f t="shared" ref="AR52:BC52" si="15">AR50-AR51</f>
        <v>2</v>
      </c>
      <c r="AS52">
        <f t="shared" si="15"/>
        <v>0</v>
      </c>
      <c r="AT52">
        <f t="shared" si="15"/>
        <v>0</v>
      </c>
      <c r="AU52">
        <f t="shared" si="15"/>
        <v>0</v>
      </c>
      <c r="AV52">
        <f t="shared" si="15"/>
        <v>0</v>
      </c>
      <c r="AW52">
        <f t="shared" si="15"/>
        <v>0</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0.98381291756011147</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63">
        <v>1</v>
      </c>
      <c r="G54" s="863">
        <f>+H52/F52*100%</f>
        <v>0.73369636114655756</v>
      </c>
      <c r="H54" s="863"/>
      <c r="I54" s="864">
        <f>+J52/F52</f>
        <v>0.72181995766283213</v>
      </c>
      <c r="J54" s="864"/>
      <c r="K54" s="863"/>
      <c r="L54" s="863"/>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63"/>
      <c r="G55" s="863"/>
      <c r="H55" s="863"/>
      <c r="I55" s="864"/>
      <c r="J55" s="864"/>
      <c r="K55" s="863"/>
      <c r="L55" s="863"/>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18</v>
      </c>
      <c r="G57" s="566" t="s">
        <v>260</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5</v>
      </c>
      <c r="AQ57" t="s">
        <v>199</v>
      </c>
      <c r="AR57">
        <f t="shared" ref="AR57:BC57" si="16">COUNT(AC22:AC37)</f>
        <v>16</v>
      </c>
      <c r="AS57">
        <f t="shared" si="16"/>
        <v>13</v>
      </c>
      <c r="AT57">
        <f t="shared" si="16"/>
        <v>16</v>
      </c>
      <c r="AU57">
        <f t="shared" si="16"/>
        <v>15</v>
      </c>
      <c r="AV57">
        <f>COUNT(AG22:AG37)</f>
        <v>16</v>
      </c>
      <c r="AW57">
        <f t="shared" si="16"/>
        <v>4</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24" t="s">
        <v>20</v>
      </c>
      <c r="F58" s="825"/>
      <c r="G58" s="824" t="s">
        <v>94</v>
      </c>
      <c r="H58" s="825"/>
      <c r="I58" s="824" t="s">
        <v>22</v>
      </c>
      <c r="J58" s="825"/>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0</v>
      </c>
      <c r="AV58">
        <f t="shared" si="17"/>
        <v>0</v>
      </c>
      <c r="AW58">
        <f t="shared" si="17"/>
        <v>11</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197</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54.62</v>
      </c>
      <c r="H62" s="256">
        <v>24.721</v>
      </c>
      <c r="I62" s="256">
        <v>53.94</v>
      </c>
      <c r="J62" s="256">
        <v>21.2</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339.33</v>
      </c>
      <c r="H63" s="297">
        <v>7.6269999999999998</v>
      </c>
      <c r="I63" s="257">
        <v>339.51</v>
      </c>
      <c r="J63" s="297">
        <v>7.77</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75.09</v>
      </c>
      <c r="H64" s="297">
        <v>34.375</v>
      </c>
      <c r="I64" s="257">
        <v>74.03</v>
      </c>
      <c r="J64" s="297">
        <v>29.224</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461.3</v>
      </c>
      <c r="H65" s="329">
        <v>19.064</v>
      </c>
      <c r="I65" s="315">
        <v>461.27</v>
      </c>
      <c r="J65" s="297">
        <v>18.698</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205.1</v>
      </c>
      <c r="H66" s="258">
        <v>7.34</v>
      </c>
      <c r="I66" s="664">
        <v>206.07</v>
      </c>
      <c r="J66" s="256">
        <v>8.3949999999999996</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317.3</v>
      </c>
      <c r="H67" s="258">
        <v>3.9249999999999998</v>
      </c>
      <c r="I67" s="671">
        <v>317.25</v>
      </c>
      <c r="J67" s="728">
        <v>3.9039999999999999</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85.92</v>
      </c>
      <c r="H68" s="257">
        <v>498.12700000000001</v>
      </c>
      <c r="I68" s="664">
        <v>87.41</v>
      </c>
      <c r="J68" s="297">
        <v>561.84</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118.6</v>
      </c>
      <c r="H69" s="297">
        <v>0.82899999999999996</v>
      </c>
      <c r="I69" s="331">
        <v>118.21</v>
      </c>
      <c r="J69" s="256">
        <v>0.91</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118.04</v>
      </c>
      <c r="H70" s="297">
        <v>1.0149999999999999</v>
      </c>
      <c r="I70" s="664">
        <v>118.95</v>
      </c>
      <c r="J70" s="256">
        <v>1</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43.75</v>
      </c>
      <c r="H71" s="257">
        <v>2.4689999999999999</v>
      </c>
      <c r="I71" s="664">
        <v>46.14</v>
      </c>
      <c r="J71" s="256">
        <v>3.8639999999999999</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47.84</v>
      </c>
      <c r="H72" s="257">
        <v>1.8160000000000001</v>
      </c>
      <c r="I72" s="668">
        <v>50.83</v>
      </c>
      <c r="J72" s="256">
        <v>2.254</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77.400000000000006</v>
      </c>
      <c r="H73" s="620">
        <v>0.53400000000000003</v>
      </c>
      <c r="I73" s="664">
        <v>76.02</v>
      </c>
      <c r="J73" s="256">
        <v>0.61699999999999999</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81.28</v>
      </c>
      <c r="H74" s="297">
        <v>0.215</v>
      </c>
      <c r="I74" s="664">
        <v>45.77</v>
      </c>
      <c r="J74" s="256">
        <v>0.218</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69.25</v>
      </c>
      <c r="H75" s="257">
        <v>0.152</v>
      </c>
      <c r="I75" s="671">
        <v>62.88</v>
      </c>
      <c r="J75" s="728">
        <v>0.13200000000000001</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45.71</v>
      </c>
      <c r="H76" s="297">
        <v>7.6999999999999999E-2</v>
      </c>
      <c r="I76" s="664">
        <v>45.77</v>
      </c>
      <c r="J76" s="256">
        <v>0.218</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134.30000000000001</v>
      </c>
      <c r="H77" s="257">
        <v>276.13499999999999</v>
      </c>
      <c r="I77" s="257">
        <v>134.82</v>
      </c>
      <c r="J77" s="718">
        <v>302.55</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109</v>
      </c>
      <c r="H78" s="257">
        <v>0.67100000000000004</v>
      </c>
      <c r="I78" s="258">
        <v>108.06</v>
      </c>
      <c r="J78" s="718">
        <v>0.45</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201.97</v>
      </c>
      <c r="H79" s="257">
        <v>0.13600000000000001</v>
      </c>
      <c r="I79" s="257">
        <v>198.95</v>
      </c>
      <c r="J79" s="718">
        <v>0.01</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220.23</v>
      </c>
      <c r="H80" s="257">
        <v>0.16400000000000001</v>
      </c>
      <c r="I80" s="258">
        <v>220.11</v>
      </c>
      <c r="J80" s="719">
        <v>0.16</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193.91</v>
      </c>
      <c r="H81" s="257">
        <v>0.40300000000000002</v>
      </c>
      <c r="I81" s="258">
        <v>192.43</v>
      </c>
      <c r="J81" s="718">
        <v>0.21</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168.87</v>
      </c>
      <c r="H82" s="257">
        <v>7.0999999999999994E-2</v>
      </c>
      <c r="I82" s="258">
        <v>166</v>
      </c>
      <c r="J82" s="718" t="s">
        <v>38</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222.89</v>
      </c>
      <c r="H83" s="256">
        <v>0.21199999999999999</v>
      </c>
      <c r="I83" s="368">
        <v>225.05</v>
      </c>
      <c r="J83" s="720">
        <v>0.36</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245.52</v>
      </c>
      <c r="H84" s="257">
        <v>0.88400000000000001</v>
      </c>
      <c r="I84" s="258">
        <v>242.84</v>
      </c>
      <c r="J84" s="719">
        <v>0.35</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148.13</v>
      </c>
      <c r="H85" s="257">
        <v>2.1320000000000001</v>
      </c>
      <c r="I85" s="257">
        <v>144.28</v>
      </c>
      <c r="J85" s="719">
        <v>0.51</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201.95</v>
      </c>
      <c r="J86" s="718">
        <v>1.68</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324.01</v>
      </c>
      <c r="H87" s="258">
        <v>0.5</v>
      </c>
      <c r="I87" s="258">
        <v>321.14999999999998</v>
      </c>
      <c r="J87" s="719">
        <v>0.27</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127.49</v>
      </c>
      <c r="H88" s="257">
        <v>0.48599999999999999</v>
      </c>
      <c r="I88" s="258">
        <v>128.04</v>
      </c>
      <c r="J88" s="718">
        <v>0.56000000000000005</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281.23</v>
      </c>
      <c r="H89" s="257">
        <v>0.31900000000000001</v>
      </c>
      <c r="I89" s="257">
        <v>277.92</v>
      </c>
      <c r="J89" s="718">
        <v>0.08</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97.43</v>
      </c>
      <c r="H90" s="257">
        <v>1.81</v>
      </c>
      <c r="I90" s="258">
        <v>97.79</v>
      </c>
      <c r="J90" s="719">
        <v>2.0299999999999998</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188.62</v>
      </c>
      <c r="H91" s="257">
        <v>4.4999999999999998E-2</v>
      </c>
      <c r="I91" s="258">
        <v>189.3</v>
      </c>
      <c r="J91" s="719">
        <v>7.0000000000000007E-2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170.68</v>
      </c>
      <c r="H92" s="297">
        <v>8.5000000000000006E-2</v>
      </c>
      <c r="I92" s="258">
        <v>167.64</v>
      </c>
      <c r="J92" s="719">
        <v>0.01</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139.37</v>
      </c>
      <c r="H93" s="257">
        <v>6.5670000000000002</v>
      </c>
      <c r="I93" s="257">
        <v>139.46</v>
      </c>
      <c r="J93" s="721">
        <v>6.81</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238.09</v>
      </c>
      <c r="H94" s="297">
        <v>1.91</v>
      </c>
      <c r="I94" s="257">
        <v>238.45</v>
      </c>
      <c r="J94" s="721">
        <v>2.11</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118.19</v>
      </c>
      <c r="H95" s="257">
        <v>1.93</v>
      </c>
      <c r="I95" s="257">
        <v>118.69</v>
      </c>
      <c r="J95" s="718">
        <v>2.76</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110.04</v>
      </c>
      <c r="H96" s="257">
        <v>1.784</v>
      </c>
      <c r="I96" s="257">
        <v>110.21</v>
      </c>
      <c r="J96" s="718">
        <v>2.09</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64.069999999999993</v>
      </c>
      <c r="H97" s="297">
        <v>19.5</v>
      </c>
      <c r="I97" s="257">
        <v>62.23</v>
      </c>
      <c r="J97" s="721">
        <v>16.47</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181.1</v>
      </c>
      <c r="H98" s="297">
        <v>348.16</v>
      </c>
      <c r="I98" s="421">
        <v>170.85</v>
      </c>
      <c r="J98" s="727">
        <v>251.28</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229.55</v>
      </c>
      <c r="H99" s="297">
        <v>8.2520000000000007</v>
      </c>
      <c r="I99" s="257">
        <v>230.35</v>
      </c>
      <c r="J99" s="297">
        <v>12.827</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149.01</v>
      </c>
      <c r="H100" s="333">
        <v>10.62</v>
      </c>
      <c r="I100" s="665">
        <v>149.07</v>
      </c>
      <c r="J100" s="716">
        <v>10.68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38.46</v>
      </c>
      <c r="J101" s="721">
        <v>0.41199999999999998</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1221.5709999999997</v>
      </c>
      <c r="I103" s="319"/>
      <c r="J103" s="281">
        <f>SUM(J62:J102)</f>
        <v>1275.7359999999999</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1.0443404435763457</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0.67345653029677688</v>
      </c>
      <c r="I105" s="326"/>
      <c r="J105" s="267">
        <f>+J103/F103</f>
        <v>0.70331789157952262</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17</v>
      </c>
      <c r="G107" s="566" t="s">
        <v>260</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24" t="s">
        <v>20</v>
      </c>
      <c r="F108" s="825"/>
      <c r="G108" s="824" t="s">
        <v>94</v>
      </c>
      <c r="H108" s="825"/>
      <c r="I108" s="824" t="s">
        <v>22</v>
      </c>
      <c r="J108" s="825"/>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54.62</v>
      </c>
      <c r="H112" s="256">
        <v>24.721</v>
      </c>
      <c r="I112" s="256">
        <v>53.98</v>
      </c>
      <c r="J112" s="256">
        <v>21.295999999999999</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339.33</v>
      </c>
      <c r="H113" s="297">
        <v>7.6269999999999998</v>
      </c>
      <c r="I113" s="257">
        <v>339.51</v>
      </c>
      <c r="J113" s="297">
        <v>7.77</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75.09</v>
      </c>
      <c r="H114" s="297">
        <v>34.375</v>
      </c>
      <c r="I114" s="257">
        <v>74.099999999999994</v>
      </c>
      <c r="J114" s="297">
        <v>29.591999999999999</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461.3</v>
      </c>
      <c r="H115" s="329">
        <v>19.064</v>
      </c>
      <c r="I115" s="315">
        <v>461.29</v>
      </c>
      <c r="J115" s="297">
        <v>18.942</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205.1</v>
      </c>
      <c r="H116" s="258">
        <v>7.34</v>
      </c>
      <c r="I116" s="664">
        <v>206.07</v>
      </c>
      <c r="J116" s="718">
        <v>8.3949999999999996</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317.3</v>
      </c>
      <c r="H117" s="258">
        <v>3.9249999999999998</v>
      </c>
      <c r="I117" s="664">
        <v>317.75</v>
      </c>
      <c r="J117" s="718">
        <v>4.1139999999999999</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85.92</v>
      </c>
      <c r="H118" s="257">
        <v>498.12700000000001</v>
      </c>
      <c r="I118" s="664">
        <v>87.46</v>
      </c>
      <c r="J118" s="718">
        <v>564.03</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118.6</v>
      </c>
      <c r="H119" s="297">
        <v>0.82899999999999996</v>
      </c>
      <c r="I119" s="331">
        <v>118.21</v>
      </c>
      <c r="J119" s="718">
        <v>0.91</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118.04</v>
      </c>
      <c r="H120" s="297">
        <v>1.0149999999999999</v>
      </c>
      <c r="I120" s="664">
        <v>118.96</v>
      </c>
      <c r="J120" s="718">
        <v>1.004</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43.75</v>
      </c>
      <c r="H121" s="257">
        <v>2.4689999999999999</v>
      </c>
      <c r="I121" s="664">
        <v>46.14</v>
      </c>
      <c r="J121" s="724">
        <v>3.8639999999999999</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47.84</v>
      </c>
      <c r="H122" s="257">
        <v>1.8160000000000001</v>
      </c>
      <c r="I122" s="668">
        <v>50.86</v>
      </c>
      <c r="J122" s="718">
        <v>2.2669999999999999</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77.400000000000006</v>
      </c>
      <c r="H123" s="620">
        <v>0.53400000000000003</v>
      </c>
      <c r="I123" s="664">
        <v>76.02</v>
      </c>
      <c r="J123" s="718">
        <v>0.61699999999999999</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81.28</v>
      </c>
      <c r="H124" s="297">
        <v>0.215</v>
      </c>
      <c r="I124" s="664">
        <v>80.709999999999994</v>
      </c>
      <c r="J124" s="718">
        <v>2.3E-2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69.25</v>
      </c>
      <c r="H125" s="257">
        <v>0.152</v>
      </c>
      <c r="I125" s="664">
        <v>62.9</v>
      </c>
      <c r="J125" s="718">
        <v>0.13400000000000001</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45.71</v>
      </c>
      <c r="H126" s="297">
        <v>7.6999999999999999E-2</v>
      </c>
      <c r="I126" s="664">
        <v>45.77</v>
      </c>
      <c r="J126" s="718">
        <v>0.218</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134.30000000000001</v>
      </c>
      <c r="H127" s="257">
        <v>276.13499999999999</v>
      </c>
      <c r="I127" s="257">
        <v>134.82</v>
      </c>
      <c r="J127" s="718">
        <v>302.55</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109</v>
      </c>
      <c r="H128" s="257">
        <v>0.67100000000000004</v>
      </c>
      <c r="I128" s="258">
        <v>108.12</v>
      </c>
      <c r="J128" s="718">
        <v>0.46500000000000002</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201.97</v>
      </c>
      <c r="H129" s="257">
        <v>0.13600000000000001</v>
      </c>
      <c r="I129" s="257">
        <v>199</v>
      </c>
      <c r="J129" s="718">
        <v>6.0000000000000001E-3</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220.23</v>
      </c>
      <c r="H130" s="257">
        <v>0.16400000000000001</v>
      </c>
      <c r="I130" s="258">
        <v>220.11</v>
      </c>
      <c r="J130" s="719">
        <v>0.157</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193.91</v>
      </c>
      <c r="H131" s="257">
        <v>0.40300000000000002</v>
      </c>
      <c r="I131" s="258">
        <v>192.62</v>
      </c>
      <c r="J131" s="718">
        <v>0.22900000000000001</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168.87</v>
      </c>
      <c r="H132" s="257">
        <v>7.0999999999999994E-2</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222.89</v>
      </c>
      <c r="H133" s="256">
        <v>0.21199999999999999</v>
      </c>
      <c r="I133" s="368">
        <v>225.26</v>
      </c>
      <c r="J133" s="720">
        <v>0.38</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245.52</v>
      </c>
      <c r="H134" s="257">
        <v>0.88400000000000001</v>
      </c>
      <c r="I134" s="258">
        <v>242.84</v>
      </c>
      <c r="J134" s="719">
        <v>0.35199999999999998</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148.13</v>
      </c>
      <c r="H135" s="257">
        <v>2.1320000000000001</v>
      </c>
      <c r="I135" s="257">
        <v>144.28</v>
      </c>
      <c r="J135" s="719">
        <v>0.50700000000000001</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202.03</v>
      </c>
      <c r="J136" s="718">
        <v>1.7110000000000001</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324.01</v>
      </c>
      <c r="H137" s="258">
        <v>0.5</v>
      </c>
      <c r="I137" s="258">
        <v>321.14999999999998</v>
      </c>
      <c r="J137" s="719">
        <v>0.26800000000000002</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127.49</v>
      </c>
      <c r="H138" s="257">
        <v>0.48599999999999999</v>
      </c>
      <c r="I138" s="258">
        <v>128.04</v>
      </c>
      <c r="J138" s="718">
        <v>0.55600000000000005</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281.23</v>
      </c>
      <c r="H139" s="257">
        <v>0.31900000000000001</v>
      </c>
      <c r="I139" s="257">
        <v>278.58</v>
      </c>
      <c r="J139" s="718">
        <v>0.109</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97.43</v>
      </c>
      <c r="H140" s="257">
        <v>1.81</v>
      </c>
      <c r="I140" s="258">
        <v>97.85</v>
      </c>
      <c r="J140" s="719">
        <v>2.0680000000000001</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188.62</v>
      </c>
      <c r="H141" s="257">
        <v>4.4999999999999998E-2</v>
      </c>
      <c r="I141" s="562">
        <v>189.3</v>
      </c>
      <c r="J141" s="725">
        <v>7.0999999999999994E-2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170.68</v>
      </c>
      <c r="H142" s="297">
        <v>8.5000000000000006E-2</v>
      </c>
      <c r="I142" s="258">
        <v>167.63</v>
      </c>
      <c r="J142" s="719">
        <v>1.0999999999999999E-2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139.37</v>
      </c>
      <c r="H143" s="257">
        <v>6.5670000000000002</v>
      </c>
      <c r="I143" s="257">
        <v>139.46</v>
      </c>
      <c r="J143" s="721">
        <v>6.8090000000000002</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238.09</v>
      </c>
      <c r="H144" s="297">
        <v>1.91</v>
      </c>
      <c r="I144" s="257">
        <v>238.53</v>
      </c>
      <c r="J144" s="721">
        <v>2.1560000000000001</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118.19</v>
      </c>
      <c r="H145" s="257">
        <v>1.93</v>
      </c>
      <c r="I145" s="257">
        <v>118.7</v>
      </c>
      <c r="J145" s="718">
        <v>2.78</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110.04</v>
      </c>
      <c r="H146" s="257">
        <v>1.784</v>
      </c>
      <c r="I146" s="656">
        <v>110.23</v>
      </c>
      <c r="J146" s="726">
        <v>2.1240000000000001</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64.069999999999993</v>
      </c>
      <c r="H147" s="297">
        <v>19.5</v>
      </c>
      <c r="I147" s="257">
        <v>62.39</v>
      </c>
      <c r="J147" s="721">
        <v>16.73</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181.1</v>
      </c>
      <c r="H148" s="297">
        <v>348.16</v>
      </c>
      <c r="I148" s="421">
        <v>171.1</v>
      </c>
      <c r="J148" s="727">
        <v>253.62</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229.54</v>
      </c>
      <c r="H149" s="297">
        <v>8.2010000000000005</v>
      </c>
      <c r="I149" s="257">
        <v>230.28</v>
      </c>
      <c r="J149" s="721">
        <v>12.385999999999999</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149.01</v>
      </c>
      <c r="H150" s="333">
        <v>10.62</v>
      </c>
      <c r="I150" s="316">
        <v>149.1</v>
      </c>
      <c r="J150" s="716">
        <v>10.71</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38.46</v>
      </c>
      <c r="J151" s="721">
        <v>0.41199999999999998</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1221.5199999999998</v>
      </c>
      <c r="I153" s="319"/>
      <c r="J153" s="281">
        <f>SUM(J112:J152)</f>
        <v>1281.096</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1.0487720217434018</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0.67342841381149265</v>
      </c>
      <c r="I155" s="326"/>
      <c r="J155" s="267">
        <f>+J153/F153</f>
        <v>0.70627287905253144</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16</v>
      </c>
      <c r="G157" s="566" t="s">
        <v>260</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24" t="s">
        <v>20</v>
      </c>
      <c r="F158" s="825"/>
      <c r="G158" s="824" t="s">
        <v>94</v>
      </c>
      <c r="H158" s="825"/>
      <c r="I158" s="824" t="s">
        <v>22</v>
      </c>
      <c r="J158" s="825"/>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54.62</v>
      </c>
      <c r="H162" s="256">
        <v>24.721</v>
      </c>
      <c r="I162" s="688">
        <v>54.05</v>
      </c>
      <c r="J162" s="688">
        <v>21.655000000000001</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339.33</v>
      </c>
      <c r="H163" s="297">
        <v>7.6269999999999998</v>
      </c>
      <c r="I163" s="329">
        <v>339.5</v>
      </c>
      <c r="J163" s="708">
        <v>7.77</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75.09</v>
      </c>
      <c r="H164" s="297">
        <v>34.375</v>
      </c>
      <c r="I164" s="329">
        <v>74.16</v>
      </c>
      <c r="J164" s="708">
        <v>29.831</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461.3</v>
      </c>
      <c r="H165" s="329">
        <v>19.064</v>
      </c>
      <c r="I165" s="315">
        <v>461.3</v>
      </c>
      <c r="J165" s="708">
        <v>19.064</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205.1</v>
      </c>
      <c r="H166" s="258">
        <v>7.34</v>
      </c>
      <c r="I166" s="682">
        <v>206.07</v>
      </c>
      <c r="J166" s="708">
        <v>8.3949999999999996</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317.3</v>
      </c>
      <c r="H167" s="258">
        <v>3.9249999999999998</v>
      </c>
      <c r="I167" s="682">
        <v>317.75</v>
      </c>
      <c r="J167" s="708">
        <v>4.1139999999999999</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85.92</v>
      </c>
      <c r="H168" s="257">
        <v>498.12700000000001</v>
      </c>
      <c r="I168" s="682">
        <v>87.5</v>
      </c>
      <c r="J168" s="708">
        <v>565.78599999999994</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118.6</v>
      </c>
      <c r="H169" s="297">
        <v>0.82899999999999996</v>
      </c>
      <c r="I169" s="331">
        <v>118.22</v>
      </c>
      <c r="J169" s="708">
        <v>0.91300000000000003</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118.04</v>
      </c>
      <c r="H170" s="297">
        <v>1.0149999999999999</v>
      </c>
      <c r="I170" s="682">
        <v>118.96</v>
      </c>
      <c r="J170" s="708">
        <v>1.0041</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43.75</v>
      </c>
      <c r="H171" s="257">
        <v>2.4689999999999999</v>
      </c>
      <c r="I171" s="682">
        <v>46.14</v>
      </c>
      <c r="J171" s="708">
        <v>3.8639999999999999</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47.84</v>
      </c>
      <c r="H172" s="257">
        <v>1.8160000000000001</v>
      </c>
      <c r="I172" s="683">
        <v>50.86</v>
      </c>
      <c r="J172" s="708">
        <v>2.2669999999999999</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77.400000000000006</v>
      </c>
      <c r="H173" s="620">
        <v>0.53400000000000003</v>
      </c>
      <c r="I173" s="682">
        <v>76.03</v>
      </c>
      <c r="J173" s="708">
        <v>0.61899999999999999</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81.28</v>
      </c>
      <c r="H174" s="297">
        <v>0.215</v>
      </c>
      <c r="I174" s="682">
        <v>80.739999999999995</v>
      </c>
      <c r="J174" s="708">
        <v>2.4E-2</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69.25</v>
      </c>
      <c r="H175" s="330">
        <v>0.152</v>
      </c>
      <c r="I175" s="682">
        <v>62.96</v>
      </c>
      <c r="J175" s="708">
        <v>0.13900000000000001</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45.71</v>
      </c>
      <c r="H176" s="297">
        <v>7.6999999999999999E-2</v>
      </c>
      <c r="I176" s="682">
        <v>45.77</v>
      </c>
      <c r="J176" s="708">
        <v>0.218</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134.30000000000001</v>
      </c>
      <c r="H177" s="257">
        <v>276.13499999999999</v>
      </c>
      <c r="I177" s="329">
        <v>134.87</v>
      </c>
      <c r="J177" s="711">
        <v>304.10000000000002</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109</v>
      </c>
      <c r="H178" s="257">
        <v>0.67100000000000004</v>
      </c>
      <c r="I178" s="684">
        <v>108.17</v>
      </c>
      <c r="J178" s="711">
        <v>0.48399999999999999</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201.97</v>
      </c>
      <c r="H179" s="257">
        <v>0.13600000000000001</v>
      </c>
      <c r="I179" s="329">
        <v>199</v>
      </c>
      <c r="J179" s="711">
        <v>6.0000000000000001E-3</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220.23</v>
      </c>
      <c r="H180" s="257">
        <v>0.16400000000000001</v>
      </c>
      <c r="I180" s="684">
        <v>220.11</v>
      </c>
      <c r="J180" s="712">
        <v>0.157</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193.91</v>
      </c>
      <c r="H181" s="257">
        <v>0.40300000000000002</v>
      </c>
      <c r="I181" s="684">
        <v>192.74</v>
      </c>
      <c r="J181" s="711">
        <v>0.247</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168.87</v>
      </c>
      <c r="H182" s="257">
        <v>7.0999999999999994E-2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222.89</v>
      </c>
      <c r="H183" s="256">
        <v>0.21199999999999999</v>
      </c>
      <c r="I183" s="685">
        <v>225.45</v>
      </c>
      <c r="J183" s="713">
        <v>0.40100000000000002</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245.52</v>
      </c>
      <c r="H184" s="257">
        <v>0.88400000000000001</v>
      </c>
      <c r="I184" s="684">
        <v>242.85</v>
      </c>
      <c r="J184" s="712">
        <v>0.35499999999999998</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148.13</v>
      </c>
      <c r="H185" s="257">
        <v>2.1320000000000001</v>
      </c>
      <c r="I185" s="329">
        <v>144.28</v>
      </c>
      <c r="J185" s="712">
        <v>0.50700000000000001</v>
      </c>
      <c r="K185" s="505">
        <v>0</v>
      </c>
      <c r="L185" s="408"/>
      <c r="M185" s="187"/>
      <c r="AB185"/>
      <c r="AC185"/>
      <c r="AD185"/>
      <c r="AE185"/>
      <c r="AF185"/>
      <c r="AG185"/>
      <c r="AH185"/>
      <c r="AI185"/>
      <c r="AJ185"/>
      <c r="AK185"/>
      <c r="AL185"/>
      <c r="AM185"/>
      <c r="AN185"/>
      <c r="AO185"/>
      <c r="AP185" s="271"/>
      <c r="AQ185" s="282">
        <f t="shared" si="27"/>
        <v>116</v>
      </c>
      <c r="AR185">
        <f t="shared" si="29"/>
        <v>1523.76</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202.15</v>
      </c>
      <c r="J186" s="711">
        <v>1.768</v>
      </c>
      <c r="K186" s="505">
        <v>0</v>
      </c>
      <c r="L186" s="407"/>
      <c r="M186" s="187"/>
      <c r="AB186"/>
      <c r="AC186"/>
      <c r="AD186"/>
      <c r="AE186"/>
      <c r="AF186"/>
      <c r="AG186"/>
      <c r="AH186"/>
      <c r="AI186"/>
      <c r="AJ186"/>
      <c r="AK186"/>
      <c r="AL186"/>
      <c r="AM186"/>
      <c r="AN186"/>
      <c r="AO186"/>
      <c r="AP186" s="271"/>
      <c r="AQ186" s="282">
        <f t="shared" si="27"/>
        <v>117</v>
      </c>
      <c r="AR186">
        <f t="shared" si="29"/>
        <v>1520.9</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324.01</v>
      </c>
      <c r="H187" s="258">
        <v>0.5</v>
      </c>
      <c r="I187" s="684">
        <v>321.14999999999998</v>
      </c>
      <c r="J187" s="712">
        <v>0.26800000000000002</v>
      </c>
      <c r="K187" s="505">
        <v>0</v>
      </c>
      <c r="L187" s="408"/>
      <c r="M187" s="187"/>
      <c r="AB187"/>
      <c r="AC187"/>
      <c r="AD187"/>
      <c r="AE187"/>
      <c r="AF187"/>
      <c r="AG187"/>
      <c r="AH187"/>
      <c r="AI187"/>
      <c r="AJ187"/>
      <c r="AK187"/>
      <c r="AL187"/>
      <c r="AM187"/>
      <c r="AN187"/>
      <c r="AO187"/>
      <c r="AP187" s="271"/>
      <c r="AQ187" s="282">
        <f t="shared" si="27"/>
        <v>118</v>
      </c>
      <c r="AR187">
        <f t="shared" si="29"/>
        <v>1524.45</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127.49</v>
      </c>
      <c r="H188" s="257">
        <v>0.48599999999999999</v>
      </c>
      <c r="I188" s="684">
        <v>128.04</v>
      </c>
      <c r="J188" s="711">
        <v>0.55600000000000005</v>
      </c>
      <c r="K188" s="505">
        <v>0</v>
      </c>
      <c r="L188" s="407"/>
      <c r="M188" s="187"/>
      <c r="AB188"/>
      <c r="AC188"/>
      <c r="AD188"/>
      <c r="AE188"/>
      <c r="AF188"/>
      <c r="AG188"/>
      <c r="AH188"/>
      <c r="AI188"/>
      <c r="AJ188"/>
      <c r="AK188"/>
      <c r="AL188"/>
      <c r="AM188"/>
      <c r="AN188"/>
      <c r="AO188"/>
      <c r="AP188" s="271"/>
      <c r="AQ188" s="282">
        <f t="shared" si="27"/>
        <v>119</v>
      </c>
      <c r="AR188">
        <f t="shared" si="29"/>
        <v>1519.7</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281.23</v>
      </c>
      <c r="H189" s="257">
        <v>0.31900000000000001</v>
      </c>
      <c r="I189" s="329">
        <v>278.69</v>
      </c>
      <c r="J189" s="711">
        <v>0.114</v>
      </c>
      <c r="K189" s="505">
        <v>0</v>
      </c>
      <c r="L189" s="407"/>
      <c r="M189" s="187"/>
      <c r="AB189"/>
      <c r="AC189"/>
      <c r="AD189"/>
      <c r="AE189"/>
      <c r="AF189"/>
      <c r="AG189"/>
      <c r="AH189"/>
      <c r="AI189"/>
      <c r="AJ189"/>
      <c r="AK189"/>
      <c r="AL189"/>
      <c r="AM189"/>
      <c r="AN189"/>
      <c r="AO189"/>
      <c r="AP189" s="271"/>
      <c r="AQ189" s="282">
        <f t="shared" si="27"/>
        <v>120</v>
      </c>
      <c r="AR189">
        <f t="shared" si="29"/>
        <v>1538.47</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97.43</v>
      </c>
      <c r="H190" s="257">
        <v>1.81</v>
      </c>
      <c r="I190" s="684">
        <v>97.88</v>
      </c>
      <c r="J190" s="712">
        <v>2.0920000000000001</v>
      </c>
      <c r="K190" s="505">
        <v>0</v>
      </c>
      <c r="L190" s="408"/>
      <c r="M190" s="187"/>
      <c r="AB190"/>
      <c r="AC190"/>
      <c r="AD190"/>
      <c r="AE190"/>
      <c r="AF190"/>
      <c r="AG190"/>
      <c r="AH190"/>
      <c r="AI190"/>
      <c r="AJ190"/>
      <c r="AK190"/>
      <c r="AL190"/>
      <c r="AM190"/>
      <c r="AN190"/>
      <c r="AO190"/>
      <c r="AP190" s="271"/>
      <c r="AQ190" s="282">
        <f t="shared" si="27"/>
        <v>121</v>
      </c>
      <c r="AR190">
        <f t="shared" si="29"/>
        <v>1538.93</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188.62</v>
      </c>
      <c r="H191" s="257">
        <v>4.4999999999999998E-2</v>
      </c>
      <c r="I191" s="684">
        <v>189.31</v>
      </c>
      <c r="J191" s="712">
        <v>7.0999999999999994E-2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1532.13</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170.68</v>
      </c>
      <c r="H192" s="297">
        <v>8.5000000000000006E-2</v>
      </c>
      <c r="I192" s="684">
        <v>167.63</v>
      </c>
      <c r="J192" s="712">
        <v>1.0999999999999999E-2</v>
      </c>
      <c r="K192" s="505">
        <v>0</v>
      </c>
      <c r="L192" s="408"/>
      <c r="M192" s="187"/>
      <c r="AB192"/>
      <c r="AC192"/>
      <c r="AD192"/>
      <c r="AE192"/>
      <c r="AF192"/>
      <c r="AG192"/>
      <c r="AH192"/>
      <c r="AI192"/>
      <c r="AJ192"/>
      <c r="AK192"/>
      <c r="AL192"/>
      <c r="AM192"/>
      <c r="AN192"/>
      <c r="AO192"/>
      <c r="AP192" s="271"/>
      <c r="AQ192" s="282">
        <f t="shared" si="27"/>
        <v>123</v>
      </c>
      <c r="AR192">
        <f t="shared" si="31"/>
        <v>1527.87</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139.37</v>
      </c>
      <c r="H193" s="257">
        <v>6.5670000000000002</v>
      </c>
      <c r="I193" s="329">
        <v>139.47</v>
      </c>
      <c r="J193" s="714">
        <v>6.8360000000000003</v>
      </c>
      <c r="K193" s="505">
        <v>0</v>
      </c>
      <c r="L193" s="409"/>
      <c r="M193" s="187"/>
      <c r="AB193"/>
      <c r="AC193"/>
      <c r="AD193"/>
      <c r="AE193"/>
      <c r="AF193"/>
      <c r="AG193"/>
      <c r="AH193"/>
      <c r="AI193"/>
      <c r="AJ193"/>
      <c r="AK193"/>
      <c r="AL193"/>
      <c r="AM193"/>
      <c r="AN193"/>
      <c r="AO193"/>
      <c r="AP193" s="271"/>
      <c r="AQ193" s="282">
        <f t="shared" si="27"/>
        <v>124</v>
      </c>
      <c r="AR193">
        <f t="shared" si="31"/>
        <v>1527.94</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238.09</v>
      </c>
      <c r="H194" s="297">
        <v>1.91</v>
      </c>
      <c r="I194" s="329">
        <v>238.56</v>
      </c>
      <c r="J194" s="714">
        <v>2.1711999999999998</v>
      </c>
      <c r="K194" s="505">
        <v>0</v>
      </c>
      <c r="L194" s="409"/>
      <c r="M194" s="187"/>
      <c r="AB194"/>
      <c r="AC194"/>
      <c r="AD194"/>
      <c r="AE194"/>
      <c r="AF194"/>
      <c r="AG194"/>
      <c r="AH194"/>
      <c r="AI194"/>
      <c r="AJ194"/>
      <c r="AK194"/>
      <c r="AL194"/>
      <c r="AM194"/>
      <c r="AN194"/>
      <c r="AO194"/>
      <c r="AP194" s="271"/>
      <c r="AQ194" s="282">
        <f t="shared" si="27"/>
        <v>125</v>
      </c>
      <c r="AR194">
        <f t="shared" si="31"/>
        <v>1537.44</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118.19</v>
      </c>
      <c r="H195" s="257">
        <v>1.93</v>
      </c>
      <c r="I195" s="329">
        <v>118.72</v>
      </c>
      <c r="J195" s="711">
        <v>2.8130000000000002</v>
      </c>
      <c r="K195" s="505">
        <v>0</v>
      </c>
      <c r="L195" s="407"/>
      <c r="M195" s="187"/>
      <c r="AB195"/>
      <c r="AC195"/>
      <c r="AD195"/>
      <c r="AE195"/>
      <c r="AF195"/>
      <c r="AG195"/>
      <c r="AH195"/>
      <c r="AI195"/>
      <c r="AJ195"/>
      <c r="AK195"/>
      <c r="AL195"/>
      <c r="AM195"/>
      <c r="AN195"/>
      <c r="AO195"/>
      <c r="AP195" s="271"/>
      <c r="AQ195" s="282">
        <f t="shared" si="27"/>
        <v>126</v>
      </c>
      <c r="AR195">
        <f t="shared" si="31"/>
        <v>1561.76</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110.04</v>
      </c>
      <c r="H196" s="257">
        <v>1.784</v>
      </c>
      <c r="I196" s="329">
        <v>110.25</v>
      </c>
      <c r="J196" s="711">
        <v>2.165</v>
      </c>
      <c r="K196" s="505">
        <v>0</v>
      </c>
      <c r="L196" s="407"/>
      <c r="M196" s="187"/>
      <c r="AB196"/>
      <c r="AC196"/>
      <c r="AD196"/>
      <c r="AE196"/>
      <c r="AF196"/>
      <c r="AG196"/>
      <c r="AH196"/>
      <c r="AI196"/>
      <c r="AJ196"/>
      <c r="AK196"/>
      <c r="AL196"/>
      <c r="AM196"/>
      <c r="AN196"/>
      <c r="AO196"/>
      <c r="AP196" s="271"/>
      <c r="AQ196" s="282">
        <f t="shared" si="27"/>
        <v>127</v>
      </c>
      <c r="AR196">
        <f t="shared" si="31"/>
        <v>1573.3</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64.069999999999993</v>
      </c>
      <c r="H197" s="297">
        <v>19.5</v>
      </c>
      <c r="I197" s="329">
        <v>62.54</v>
      </c>
      <c r="J197" s="714">
        <v>16.97</v>
      </c>
      <c r="K197" s="505">
        <v>0</v>
      </c>
      <c r="L197" s="409"/>
      <c r="M197" s="187"/>
      <c r="AB197"/>
      <c r="AC197"/>
      <c r="AD197"/>
      <c r="AE197"/>
      <c r="AF197"/>
      <c r="AG197"/>
      <c r="AH197"/>
      <c r="AI197"/>
      <c r="AJ197"/>
      <c r="AK197"/>
      <c r="AL197"/>
      <c r="AM197"/>
      <c r="AN197"/>
      <c r="AO197"/>
      <c r="AP197" s="271"/>
      <c r="AQ197" s="282">
        <f t="shared" si="27"/>
        <v>128</v>
      </c>
      <c r="AR197">
        <f t="shared" si="31"/>
        <v>1576.67</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181.1</v>
      </c>
      <c r="H198" s="297">
        <v>348.16</v>
      </c>
      <c r="I198" s="686" t="s">
        <v>343</v>
      </c>
      <c r="J198" s="723">
        <v>255.58</v>
      </c>
      <c r="K198" s="505">
        <v>0</v>
      </c>
      <c r="L198" s="409"/>
      <c r="M198" s="187"/>
      <c r="AB198"/>
      <c r="AC198"/>
      <c r="AD198"/>
      <c r="AE198"/>
      <c r="AF198"/>
      <c r="AG198"/>
      <c r="AH198"/>
      <c r="AI198"/>
      <c r="AJ198"/>
      <c r="AK198"/>
      <c r="AL198"/>
      <c r="AM198"/>
      <c r="AN198"/>
      <c r="AO198"/>
      <c r="AP198" s="271"/>
      <c r="AQ198" s="282">
        <f t="shared" si="27"/>
        <v>129</v>
      </c>
      <c r="AR198">
        <f t="shared" si="31"/>
        <v>1575.44</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229.53</v>
      </c>
      <c r="H199" s="297">
        <v>8.15</v>
      </c>
      <c r="I199" s="329">
        <v>230.4</v>
      </c>
      <c r="J199" s="714">
        <v>13.147</v>
      </c>
      <c r="K199" s="505">
        <v>0</v>
      </c>
      <c r="L199" s="487"/>
      <c r="AB199"/>
      <c r="AC199"/>
      <c r="AD199"/>
      <c r="AE199"/>
      <c r="AF199"/>
      <c r="AG199"/>
      <c r="AH199"/>
      <c r="AI199"/>
      <c r="AJ199"/>
      <c r="AK199"/>
      <c r="AL199"/>
      <c r="AM199"/>
      <c r="AN199"/>
      <c r="AO199"/>
      <c r="AP199" s="271"/>
      <c r="AQ199" s="282">
        <f t="shared" ref="AQ199:AQ268" si="32">AQ198+1</f>
        <v>130</v>
      </c>
      <c r="AR199">
        <f t="shared" si="31"/>
        <v>1569.5</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149.01</v>
      </c>
      <c r="H200" s="333">
        <v>10.62</v>
      </c>
      <c r="I200" s="316">
        <v>149.12</v>
      </c>
      <c r="J200" s="716">
        <v>10.74</v>
      </c>
      <c r="K200" s="505">
        <v>0</v>
      </c>
      <c r="L200" s="471"/>
      <c r="M200" s="187"/>
      <c r="AB200"/>
      <c r="AC200"/>
      <c r="AD200"/>
      <c r="AE200"/>
      <c r="AF200"/>
      <c r="AG200"/>
      <c r="AH200"/>
      <c r="AI200"/>
      <c r="AJ200"/>
      <c r="AK200"/>
      <c r="AL200"/>
      <c r="AM200"/>
      <c r="AN200"/>
      <c r="AO200"/>
      <c r="AP200" s="271"/>
      <c r="AQ200" s="282">
        <f t="shared" si="32"/>
        <v>131</v>
      </c>
      <c r="AR200">
        <f t="shared" si="31"/>
        <v>1568.05</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38.479999999999997</v>
      </c>
      <c r="J201" s="714">
        <v>0.41599999999999998</v>
      </c>
      <c r="K201" s="505">
        <v>0</v>
      </c>
      <c r="L201" s="471"/>
      <c r="M201" s="187"/>
      <c r="AB201"/>
      <c r="AC201"/>
      <c r="AD201"/>
      <c r="AE201"/>
      <c r="AF201"/>
      <c r="AG201"/>
      <c r="AH201"/>
      <c r="AI201"/>
      <c r="AJ201"/>
      <c r="AK201"/>
      <c r="AL201"/>
      <c r="AM201"/>
      <c r="AN201"/>
      <c r="AO201"/>
      <c r="AP201" s="271"/>
      <c r="AQ201" s="282">
        <f t="shared" si="32"/>
        <v>132</v>
      </c>
      <c r="AR201">
        <f t="shared" si="31"/>
        <v>1559.9</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1578.45</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1221.4689999999998</v>
      </c>
      <c r="I203" s="689"/>
      <c r="J203" s="690">
        <f>SUM(J162:J202)</f>
        <v>1288.3912999999998</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1.0547883736713743</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0.67486018815553028</v>
      </c>
      <c r="I205" s="691"/>
      <c r="J205" s="693">
        <f>+J203/F203</f>
        <v>0.71183468032012942</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1573.87</v>
      </c>
      <c r="AS206">
        <f t="shared" si="33"/>
        <v>0</v>
      </c>
      <c r="AT206"/>
      <c r="AU206"/>
      <c r="AV206"/>
      <c r="AW206"/>
      <c r="AX206"/>
      <c r="AY206"/>
      <c r="AZ206"/>
      <c r="BA206"/>
      <c r="BB206"/>
      <c r="BC206"/>
      <c r="BD206"/>
      <c r="BE206"/>
    </row>
    <row r="207" spans="2:57" ht="27" customHeight="1" thickBot="1" x14ac:dyDescent="0.25">
      <c r="B207" s="291"/>
      <c r="C207" s="260"/>
      <c r="D207" s="260"/>
      <c r="E207" s="260"/>
      <c r="F207" s="516">
        <v>15</v>
      </c>
      <c r="G207" s="566" t="s">
        <v>260</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1562.54</v>
      </c>
      <c r="AS207">
        <f t="shared" si="33"/>
        <v>0</v>
      </c>
      <c r="AT207"/>
      <c r="AU207"/>
      <c r="AV207"/>
      <c r="AW207"/>
      <c r="AX207"/>
      <c r="AY207"/>
      <c r="AZ207"/>
      <c r="BA207"/>
      <c r="BB207"/>
      <c r="BC207"/>
      <c r="BD207"/>
      <c r="BE207"/>
    </row>
    <row r="208" spans="2:57" ht="27" customHeight="1" x14ac:dyDescent="0.2">
      <c r="B208" s="382" t="s">
        <v>18</v>
      </c>
      <c r="C208" s="385" t="s">
        <v>19</v>
      </c>
      <c r="D208" s="385" t="s">
        <v>73</v>
      </c>
      <c r="E208" s="824" t="s">
        <v>20</v>
      </c>
      <c r="F208" s="825"/>
      <c r="G208" s="824" t="s">
        <v>94</v>
      </c>
      <c r="H208" s="825"/>
      <c r="I208" s="837" t="s">
        <v>22</v>
      </c>
      <c r="J208" s="838"/>
      <c r="K208" s="379" t="s">
        <v>160</v>
      </c>
      <c r="L208" s="313"/>
      <c r="M208" s="187"/>
      <c r="AB208"/>
      <c r="AC208"/>
      <c r="AD208"/>
      <c r="AE208"/>
      <c r="AF208"/>
      <c r="AG208"/>
      <c r="AH208"/>
      <c r="AI208"/>
      <c r="AJ208"/>
      <c r="AK208"/>
      <c r="AL208"/>
      <c r="AM208"/>
      <c r="AN208"/>
      <c r="AO208"/>
      <c r="AP208" s="271"/>
      <c r="AQ208" s="282">
        <f t="shared" si="32"/>
        <v>136</v>
      </c>
      <c r="AR208">
        <f t="shared" si="34"/>
        <v>1555.86</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1497.88</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1489.7</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1471.9</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54.62</v>
      </c>
      <c r="H212" s="256">
        <v>24.721</v>
      </c>
      <c r="I212" s="665">
        <v>54.11</v>
      </c>
      <c r="J212" s="665">
        <v>21.977</v>
      </c>
      <c r="K212" s="505"/>
      <c r="L212" s="490">
        <v>28.120999999999999</v>
      </c>
      <c r="M212" s="401"/>
      <c r="AB212"/>
      <c r="AC212"/>
      <c r="AD212"/>
      <c r="AE212"/>
      <c r="AF212"/>
      <c r="AG212"/>
      <c r="AH212"/>
      <c r="AI212"/>
      <c r="AJ212"/>
      <c r="AK212"/>
      <c r="AL212"/>
      <c r="AM212"/>
      <c r="AN212"/>
      <c r="AO212"/>
      <c r="AP212" s="271"/>
      <c r="AQ212" s="282">
        <f t="shared" si="32"/>
        <v>140</v>
      </c>
      <c r="AR212">
        <f t="shared" si="34"/>
        <v>1480.12</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339.33</v>
      </c>
      <c r="H213" s="297">
        <v>7.6269999999999998</v>
      </c>
      <c r="I213" s="329">
        <v>339.51</v>
      </c>
      <c r="J213" s="708">
        <v>7.77</v>
      </c>
      <c r="K213" s="505"/>
      <c r="L213" s="491">
        <v>7.7850000000000001</v>
      </c>
      <c r="M213" s="402"/>
      <c r="AB213"/>
      <c r="AC213"/>
      <c r="AD213"/>
      <c r="AE213"/>
      <c r="AF213"/>
      <c r="AG213"/>
      <c r="AH213"/>
      <c r="AI213"/>
      <c r="AJ213"/>
      <c r="AK213"/>
      <c r="AL213"/>
      <c r="AM213"/>
      <c r="AN213"/>
      <c r="AO213"/>
      <c r="AP213" s="271"/>
      <c r="AQ213" s="282">
        <f t="shared" si="32"/>
        <v>141</v>
      </c>
      <c r="AR213">
        <f t="shared" si="34"/>
        <v>1452.35</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75.09</v>
      </c>
      <c r="H214" s="297">
        <v>34.375</v>
      </c>
      <c r="I214" s="329">
        <v>74.23</v>
      </c>
      <c r="J214" s="708">
        <v>30.242000000000001</v>
      </c>
      <c r="K214" s="505"/>
      <c r="L214" s="491">
        <v>45.164000000000001</v>
      </c>
      <c r="M214" s="402"/>
      <c r="AB214"/>
      <c r="AC214"/>
      <c r="AD214"/>
      <c r="AE214"/>
      <c r="AF214"/>
      <c r="AG214"/>
      <c r="AH214"/>
      <c r="AI214"/>
      <c r="AJ214"/>
      <c r="AK214"/>
      <c r="AL214"/>
      <c r="AM214"/>
      <c r="AN214"/>
      <c r="AO214"/>
      <c r="AP214" s="271"/>
      <c r="AQ214" s="282">
        <f t="shared" si="32"/>
        <v>142</v>
      </c>
      <c r="AR214">
        <f t="shared" si="34"/>
        <v>1443.46</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461.3</v>
      </c>
      <c r="H215" s="329">
        <v>19.064</v>
      </c>
      <c r="I215" s="315">
        <v>461.31</v>
      </c>
      <c r="J215" s="708">
        <v>19.187000000000001</v>
      </c>
      <c r="K215" s="505"/>
      <c r="L215" s="492">
        <v>18.698</v>
      </c>
      <c r="M215" s="401"/>
      <c r="N215" s="391"/>
      <c r="AB215"/>
      <c r="AC215"/>
      <c r="AD215"/>
      <c r="AE215"/>
      <c r="AF215"/>
      <c r="AG215"/>
      <c r="AH215"/>
      <c r="AI215"/>
      <c r="AJ215"/>
      <c r="AK215"/>
      <c r="AL215"/>
      <c r="AM215"/>
      <c r="AN215"/>
      <c r="AO215"/>
      <c r="AP215" s="271"/>
      <c r="AQ215" s="282">
        <f t="shared" si="32"/>
        <v>143</v>
      </c>
      <c r="AR215">
        <f t="shared" si="34"/>
        <v>1433.76</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205.1</v>
      </c>
      <c r="H216" s="258">
        <v>7.34</v>
      </c>
      <c r="I216" s="682">
        <v>206.07</v>
      </c>
      <c r="J216" s="708">
        <v>8.3949999999999996</v>
      </c>
      <c r="K216" s="505"/>
      <c r="L216" s="493">
        <v>9.65</v>
      </c>
      <c r="M216" s="401"/>
      <c r="AB216"/>
      <c r="AC216"/>
      <c r="AD216"/>
      <c r="AE216"/>
      <c r="AF216"/>
      <c r="AG216"/>
      <c r="AH216"/>
      <c r="AI216"/>
      <c r="AJ216"/>
      <c r="AK216"/>
      <c r="AL216"/>
      <c r="AM216"/>
      <c r="AN216"/>
      <c r="AO216"/>
      <c r="AP216" s="271"/>
      <c r="AQ216" s="282">
        <f t="shared" si="32"/>
        <v>144</v>
      </c>
      <c r="AR216">
        <f t="shared" si="34"/>
        <v>1420.39</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317.3</v>
      </c>
      <c r="H217" s="258">
        <v>3.9249999999999998</v>
      </c>
      <c r="I217" s="682">
        <v>318</v>
      </c>
      <c r="J217" s="708">
        <v>4.2270000000000003</v>
      </c>
      <c r="K217" s="505"/>
      <c r="L217" s="493">
        <v>5.1509999999999998</v>
      </c>
      <c r="M217" s="401"/>
      <c r="AB217"/>
      <c r="AC217"/>
      <c r="AD217"/>
      <c r="AE217"/>
      <c r="AF217"/>
      <c r="AG217"/>
      <c r="AH217"/>
      <c r="AI217"/>
      <c r="AJ217"/>
      <c r="AK217"/>
      <c r="AL217"/>
      <c r="AM217"/>
      <c r="AN217"/>
      <c r="AO217"/>
      <c r="AP217" s="271"/>
      <c r="AQ217" s="282">
        <f t="shared" si="32"/>
        <v>145</v>
      </c>
      <c r="AR217">
        <f t="shared" si="34"/>
        <v>1414.92</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85.92</v>
      </c>
      <c r="H218" s="257">
        <v>498.12700000000001</v>
      </c>
      <c r="I218" s="682">
        <v>87.5</v>
      </c>
      <c r="J218" s="708">
        <v>565.78599999999994</v>
      </c>
      <c r="K218" s="505"/>
      <c r="L218" s="493">
        <v>658.48199999999997</v>
      </c>
      <c r="M218" s="401"/>
      <c r="AB218"/>
      <c r="AC218"/>
      <c r="AD218"/>
      <c r="AE218"/>
      <c r="AF218"/>
      <c r="AG218"/>
      <c r="AH218"/>
      <c r="AI218"/>
      <c r="AJ218"/>
      <c r="AK218"/>
      <c r="AL218"/>
      <c r="AM218"/>
      <c r="AN218"/>
      <c r="AO218"/>
      <c r="AP218" s="271"/>
      <c r="AQ218" s="282">
        <f t="shared" si="32"/>
        <v>146</v>
      </c>
      <c r="AR218">
        <f t="shared" si="34"/>
        <v>1471.9</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118.6</v>
      </c>
      <c r="H219" s="297">
        <v>0.82899999999999996</v>
      </c>
      <c r="I219" s="331">
        <v>118.22</v>
      </c>
      <c r="J219" s="708">
        <v>0.91300000000000003</v>
      </c>
      <c r="K219" s="505"/>
      <c r="L219" s="494">
        <v>1.6120000000000001</v>
      </c>
      <c r="M219" s="401"/>
      <c r="AB219"/>
      <c r="AC219"/>
      <c r="AD219"/>
      <c r="AE219"/>
      <c r="AF219"/>
      <c r="AG219"/>
      <c r="AH219"/>
      <c r="AI219"/>
      <c r="AJ219"/>
      <c r="AK219"/>
      <c r="AL219"/>
      <c r="AM219"/>
      <c r="AN219"/>
      <c r="AO219"/>
      <c r="AP219" s="271"/>
      <c r="AQ219" s="282">
        <f t="shared" si="32"/>
        <v>147</v>
      </c>
      <c r="AR219">
        <f t="shared" si="34"/>
        <v>1480.12</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118.04</v>
      </c>
      <c r="H220" s="297">
        <v>1.0149999999999999</v>
      </c>
      <c r="I220" s="682">
        <v>118.96</v>
      </c>
      <c r="J220" s="708">
        <v>1.004</v>
      </c>
      <c r="K220" s="505"/>
      <c r="L220" s="493">
        <v>0.98299999999999998</v>
      </c>
      <c r="M220" s="401"/>
      <c r="AB220"/>
      <c r="AC220"/>
      <c r="AD220"/>
      <c r="AE220"/>
      <c r="AF220"/>
      <c r="AG220"/>
      <c r="AH220"/>
      <c r="AI220"/>
      <c r="AJ220"/>
      <c r="AK220"/>
      <c r="AL220"/>
      <c r="AM220"/>
      <c r="AN220"/>
      <c r="AO220"/>
      <c r="AP220" s="271"/>
      <c r="AQ220" s="282">
        <f t="shared" si="32"/>
        <v>148</v>
      </c>
      <c r="AR220">
        <f t="shared" si="34"/>
        <v>1452.35</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43.75</v>
      </c>
      <c r="H221" s="257">
        <v>2.4689999999999999</v>
      </c>
      <c r="I221" s="682">
        <v>46.14</v>
      </c>
      <c r="J221" s="708">
        <v>3.8639999999999999</v>
      </c>
      <c r="K221" s="505"/>
      <c r="L221" s="493">
        <v>2.2360000000000002</v>
      </c>
      <c r="M221" s="401"/>
      <c r="AB221"/>
      <c r="AC221"/>
      <c r="AD221"/>
      <c r="AE221"/>
      <c r="AF221"/>
      <c r="AG221"/>
      <c r="AH221"/>
      <c r="AI221"/>
      <c r="AJ221"/>
      <c r="AK221"/>
      <c r="AL221"/>
      <c r="AM221"/>
      <c r="AN221"/>
      <c r="AO221"/>
      <c r="AP221" s="271"/>
      <c r="AQ221" s="282">
        <f t="shared" si="32"/>
        <v>149</v>
      </c>
      <c r="AR221">
        <f t="shared" si="34"/>
        <v>1443.46</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47.84</v>
      </c>
      <c r="H222" s="257">
        <v>1.8160000000000001</v>
      </c>
      <c r="I222" s="683">
        <v>50.94</v>
      </c>
      <c r="J222" s="708">
        <v>2.306</v>
      </c>
      <c r="K222" s="505"/>
      <c r="L222" s="493">
        <v>2.5819999999999999</v>
      </c>
      <c r="M222" s="401"/>
      <c r="AB222"/>
      <c r="AC222"/>
      <c r="AD222"/>
      <c r="AE222"/>
      <c r="AF222"/>
      <c r="AG222"/>
      <c r="AH222"/>
      <c r="AI222"/>
      <c r="AJ222"/>
      <c r="AK222"/>
      <c r="AL222"/>
      <c r="AM222"/>
      <c r="AN222"/>
      <c r="AO222"/>
      <c r="AP222" s="271"/>
      <c r="AQ222" s="282">
        <f t="shared" si="32"/>
        <v>150</v>
      </c>
      <c r="AR222">
        <f t="shared" si="34"/>
        <v>1433.76</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77.400000000000006</v>
      </c>
      <c r="H223" s="620">
        <v>0.53400000000000003</v>
      </c>
      <c r="I223" s="682">
        <v>76.040000000000006</v>
      </c>
      <c r="J223" s="708">
        <v>0.62</v>
      </c>
      <c r="K223" s="505"/>
      <c r="L223" s="493">
        <v>1.0660000000000001</v>
      </c>
      <c r="M223" s="401"/>
      <c r="AB223"/>
      <c r="AC223"/>
      <c r="AD223"/>
      <c r="AE223"/>
      <c r="AF223"/>
      <c r="AG223"/>
      <c r="AH223"/>
      <c r="AI223"/>
      <c r="AJ223"/>
      <c r="AK223"/>
      <c r="AL223"/>
      <c r="AM223"/>
      <c r="AN223"/>
      <c r="AO223"/>
      <c r="AP223" s="271"/>
      <c r="AQ223" s="282">
        <f t="shared" si="32"/>
        <v>151</v>
      </c>
      <c r="AR223">
        <f t="shared" si="34"/>
        <v>1420.39</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81.28</v>
      </c>
      <c r="H224" s="297">
        <v>0.215</v>
      </c>
      <c r="I224" s="682">
        <v>80.760000000000005</v>
      </c>
      <c r="J224" s="708">
        <v>2.4E-2</v>
      </c>
      <c r="K224" s="505"/>
      <c r="L224" s="493">
        <v>5.3999999999999999E-2</v>
      </c>
      <c r="M224" s="401"/>
      <c r="AB224"/>
      <c r="AC224"/>
      <c r="AD224"/>
      <c r="AE224"/>
      <c r="AF224"/>
      <c r="AG224"/>
      <c r="AH224"/>
      <c r="AI224"/>
      <c r="AJ224"/>
      <c r="AK224"/>
      <c r="AL224"/>
      <c r="AM224"/>
      <c r="AN224"/>
      <c r="AO224"/>
      <c r="AP224" s="271"/>
      <c r="AQ224" s="282">
        <f t="shared" si="32"/>
        <v>152</v>
      </c>
      <c r="AR224">
        <f t="shared" si="34"/>
        <v>1414.92</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69.25</v>
      </c>
      <c r="H225" s="257">
        <v>0.152</v>
      </c>
      <c r="I225" s="682">
        <v>62.98</v>
      </c>
      <c r="J225" s="708">
        <v>0.14099999999999999</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1403.73</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45.71</v>
      </c>
      <c r="H226" s="297">
        <v>7.6999999999999999E-2</v>
      </c>
      <c r="I226" s="682">
        <v>45.78</v>
      </c>
      <c r="J226" s="708">
        <v>0.219</v>
      </c>
      <c r="K226" s="505"/>
      <c r="L226" s="493">
        <v>0.39700000000000002</v>
      </c>
      <c r="M226" s="401"/>
      <c r="AB226"/>
      <c r="AC226"/>
      <c r="AD226"/>
      <c r="AE226"/>
      <c r="AF226"/>
      <c r="AG226"/>
      <c r="AH226"/>
      <c r="AI226"/>
      <c r="AJ226"/>
      <c r="AK226"/>
      <c r="AL226"/>
      <c r="AM226"/>
      <c r="AN226"/>
      <c r="AO226"/>
      <c r="AP226" s="271"/>
      <c r="AQ226" s="282">
        <f t="shared" si="32"/>
        <v>154</v>
      </c>
      <c r="AR226">
        <f t="shared" si="36"/>
        <v>1390.25</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135</v>
      </c>
      <c r="H227" s="257">
        <v>310.96100000000001</v>
      </c>
      <c r="I227" s="329">
        <v>134.91999999999999</v>
      </c>
      <c r="J227" s="711">
        <v>306.17</v>
      </c>
      <c r="K227" s="505"/>
      <c r="L227" s="495">
        <v>292.63</v>
      </c>
      <c r="M227" s="407"/>
      <c r="AB227"/>
      <c r="AC227"/>
      <c r="AD227"/>
      <c r="AE227"/>
      <c r="AF227"/>
      <c r="AG227"/>
      <c r="AH227"/>
      <c r="AI227"/>
      <c r="AJ227"/>
      <c r="AK227"/>
      <c r="AL227"/>
      <c r="AM227"/>
      <c r="AN227"/>
      <c r="AO227"/>
      <c r="AP227" s="271"/>
      <c r="AQ227" s="282">
        <f t="shared" si="32"/>
        <v>155</v>
      </c>
      <c r="AR227">
        <f t="shared" si="36"/>
        <v>1379.89</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109.7</v>
      </c>
      <c r="H228" s="257">
        <v>0.874</v>
      </c>
      <c r="I228" s="684">
        <v>108.26</v>
      </c>
      <c r="J228" s="711">
        <v>0.496</v>
      </c>
      <c r="K228" s="505"/>
      <c r="L228" s="495">
        <v>1.6619999999999999</v>
      </c>
      <c r="M228" s="407"/>
      <c r="AB228"/>
      <c r="AC228"/>
      <c r="AD228"/>
      <c r="AE228"/>
      <c r="AF228"/>
      <c r="AG228"/>
      <c r="AH228"/>
      <c r="AI228"/>
      <c r="AJ228"/>
      <c r="AK228"/>
      <c r="AL228"/>
      <c r="AM228"/>
      <c r="AN228"/>
      <c r="AO228"/>
      <c r="AP228" s="271"/>
      <c r="AQ228" s="282">
        <f t="shared" si="32"/>
        <v>156</v>
      </c>
      <c r="AR228">
        <f t="shared" si="36"/>
        <v>1372.78</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202.27</v>
      </c>
      <c r="H229" s="257">
        <v>0.161</v>
      </c>
      <c r="I229" s="329">
        <v>199</v>
      </c>
      <c r="J229" s="711">
        <v>6.0000000000000001E-3</v>
      </c>
      <c r="K229" s="505"/>
      <c r="L229" s="495">
        <v>0.222</v>
      </c>
      <c r="M229" s="407"/>
      <c r="AB229"/>
      <c r="AC229"/>
      <c r="AD229"/>
      <c r="AE229"/>
      <c r="AF229"/>
      <c r="AG229"/>
      <c r="AH229"/>
      <c r="AI229"/>
      <c r="AJ229"/>
      <c r="AK229"/>
      <c r="AL229"/>
      <c r="AM229"/>
      <c r="AN229"/>
      <c r="AO229"/>
      <c r="AP229" s="271"/>
      <c r="AQ229" s="282">
        <f t="shared" si="32"/>
        <v>157</v>
      </c>
      <c r="AR229">
        <f t="shared" si="36"/>
        <v>1366.4</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220.39</v>
      </c>
      <c r="H230" s="257">
        <v>0.17199999999999999</v>
      </c>
      <c r="I230" s="684">
        <v>220.12</v>
      </c>
      <c r="J230" s="712">
        <v>0.158</v>
      </c>
      <c r="K230" s="505"/>
      <c r="L230" s="496">
        <v>0.41499999999999998</v>
      </c>
      <c r="M230" s="408"/>
      <c r="AB230"/>
      <c r="AC230"/>
      <c r="AD230"/>
      <c r="AE230"/>
      <c r="AF230"/>
      <c r="AG230"/>
      <c r="AH230"/>
      <c r="AI230"/>
      <c r="AJ230"/>
      <c r="AK230"/>
      <c r="AL230"/>
      <c r="AM230"/>
      <c r="AN230"/>
      <c r="AO230"/>
      <c r="AP230" s="271"/>
      <c r="AQ230" s="282">
        <f t="shared" si="32"/>
        <v>158</v>
      </c>
      <c r="AR230">
        <f t="shared" si="36"/>
        <v>1065.02</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194.32</v>
      </c>
      <c r="H231" s="257">
        <v>0.46600000000000003</v>
      </c>
      <c r="I231" s="684">
        <v>192.92</v>
      </c>
      <c r="J231" s="711">
        <v>0.26600000000000001</v>
      </c>
      <c r="K231" s="505"/>
      <c r="L231" s="495">
        <v>0.72299999999999998</v>
      </c>
      <c r="M231" s="407"/>
      <c r="AB231"/>
      <c r="AC231"/>
      <c r="AD231"/>
      <c r="AE231"/>
      <c r="AF231"/>
      <c r="AG231"/>
      <c r="AH231"/>
      <c r="AI231"/>
      <c r="AJ231"/>
      <c r="AK231"/>
      <c r="AL231"/>
      <c r="AM231"/>
      <c r="AN231"/>
      <c r="AO231"/>
      <c r="AP231" s="271"/>
      <c r="AQ231" s="282">
        <f t="shared" si="32"/>
        <v>159</v>
      </c>
      <c r="AR231">
        <f t="shared" si="36"/>
        <v>1061.3599999999999</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169.11</v>
      </c>
      <c r="H232" s="257">
        <v>0.08</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1051.6500000000001</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224.08</v>
      </c>
      <c r="H233" s="256">
        <v>0.29099999999999998</v>
      </c>
      <c r="I233" s="685">
        <v>225.73</v>
      </c>
      <c r="J233" s="713">
        <v>0.41799999999999998</v>
      </c>
      <c r="K233" s="505"/>
      <c r="L233" s="496">
        <v>0.64100000000000001</v>
      </c>
      <c r="M233" s="408"/>
      <c r="AB233"/>
      <c r="AC233"/>
      <c r="AD233"/>
      <c r="AE233"/>
      <c r="AF233"/>
      <c r="AG233"/>
      <c r="AH233"/>
      <c r="AI233"/>
      <c r="AJ233"/>
      <c r="AK233"/>
      <c r="AL233"/>
      <c r="AM233"/>
      <c r="AN233"/>
      <c r="AO233"/>
      <c r="AP233" s="271"/>
      <c r="AQ233" s="282">
        <f t="shared" si="32"/>
        <v>161</v>
      </c>
      <c r="AR233">
        <f t="shared" si="36"/>
        <v>1045.25</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246.49</v>
      </c>
      <c r="H234" s="257">
        <v>1.1180000000000001</v>
      </c>
      <c r="I234" s="684">
        <v>242.86</v>
      </c>
      <c r="J234" s="712">
        <v>0.35499999999999998</v>
      </c>
      <c r="K234" s="505"/>
      <c r="L234" s="496">
        <v>1.6339999999999999</v>
      </c>
      <c r="M234" s="408"/>
      <c r="AB234"/>
      <c r="AC234"/>
      <c r="AD234"/>
      <c r="AE234"/>
      <c r="AF234"/>
      <c r="AG234"/>
      <c r="AH234"/>
      <c r="AI234"/>
      <c r="AJ234"/>
      <c r="AK234"/>
      <c r="AL234"/>
      <c r="AM234"/>
      <c r="AN234"/>
      <c r="AO234"/>
      <c r="AP234" s="271"/>
      <c r="AQ234" s="282">
        <f t="shared" si="32"/>
        <v>162</v>
      </c>
      <c r="AR234">
        <f t="shared" si="36"/>
        <v>1037.1300000000001</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148.94</v>
      </c>
      <c r="H235" s="257">
        <v>2.5590000000000002</v>
      </c>
      <c r="I235" s="329">
        <v>144.28</v>
      </c>
      <c r="J235" s="712">
        <v>0.50700000000000001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1033.24</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202.33</v>
      </c>
      <c r="J236" s="711">
        <v>1.8540000000000001</v>
      </c>
      <c r="K236" s="505"/>
      <c r="L236" s="495">
        <v>2.89</v>
      </c>
      <c r="M236" s="407"/>
      <c r="AB236"/>
      <c r="AC236"/>
      <c r="AD236"/>
      <c r="AE236"/>
      <c r="AF236"/>
      <c r="AG236"/>
      <c r="AH236"/>
      <c r="AI236"/>
      <c r="AJ236"/>
      <c r="AK236"/>
      <c r="AL236"/>
      <c r="AM236"/>
      <c r="AN236"/>
      <c r="AO236"/>
      <c r="AP236" s="271"/>
      <c r="AQ236" s="282">
        <f t="shared" si="32"/>
        <v>164</v>
      </c>
      <c r="AR236">
        <f t="shared" si="36"/>
        <v>1029.6199999999999</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324.64999999999998</v>
      </c>
      <c r="H237" s="258">
        <v>0.56000000000000005</v>
      </c>
      <c r="I237" s="684">
        <v>321.14999999999998</v>
      </c>
      <c r="J237" s="712">
        <v>0.26800000000000002</v>
      </c>
      <c r="K237" s="505"/>
      <c r="L237" s="496">
        <v>0.49099999999999999</v>
      </c>
      <c r="M237" s="408"/>
      <c r="AB237"/>
      <c r="AC237"/>
      <c r="AD237"/>
      <c r="AE237"/>
      <c r="AF237"/>
      <c r="AG237"/>
      <c r="AH237"/>
      <c r="AI237"/>
      <c r="AJ237"/>
      <c r="AK237"/>
      <c r="AL237"/>
      <c r="AM237"/>
      <c r="AN237"/>
      <c r="AO237"/>
      <c r="AP237" s="271"/>
      <c r="AQ237" s="282">
        <f t="shared" si="32"/>
        <v>165</v>
      </c>
      <c r="AR237">
        <f t="shared" si="36"/>
        <v>1307.28</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128.32</v>
      </c>
      <c r="H238" s="257">
        <v>0.59199999999999997</v>
      </c>
      <c r="I238" s="684">
        <v>128.04</v>
      </c>
      <c r="J238" s="711">
        <v>0.55600000000000005</v>
      </c>
      <c r="K238" s="505"/>
      <c r="L238" s="495">
        <v>0.55000000000000004</v>
      </c>
      <c r="M238" s="407"/>
      <c r="AB238"/>
      <c r="AC238"/>
      <c r="AD238"/>
      <c r="AE238"/>
      <c r="AF238"/>
      <c r="AG238"/>
      <c r="AH238"/>
      <c r="AI238"/>
      <c r="AJ238"/>
      <c r="AK238"/>
      <c r="AL238"/>
      <c r="AM238"/>
      <c r="AN238"/>
      <c r="AO238"/>
      <c r="AP238" s="271"/>
      <c r="AQ238" s="282">
        <f t="shared" si="32"/>
        <v>166</v>
      </c>
      <c r="AR238">
        <f t="shared" si="36"/>
        <v>1303.78</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282.10000000000002</v>
      </c>
      <c r="H239" s="257">
        <v>0.40699999999999997</v>
      </c>
      <c r="I239" s="329">
        <v>277.92</v>
      </c>
      <c r="J239" s="711">
        <v>7.5999999999999998E-2</v>
      </c>
      <c r="K239" s="505"/>
      <c r="L239" s="495">
        <v>0.29099999999999998</v>
      </c>
      <c r="M239" s="407"/>
      <c r="AB239"/>
      <c r="AC239"/>
      <c r="AD239"/>
      <c r="AE239"/>
      <c r="AF239"/>
      <c r="AG239"/>
      <c r="AH239"/>
      <c r="AI239"/>
      <c r="AJ239"/>
      <c r="AK239"/>
      <c r="AL239"/>
      <c r="AM239"/>
      <c r="AN239"/>
      <c r="AO239"/>
      <c r="AP239" s="271"/>
      <c r="AQ239" s="282">
        <f t="shared" si="32"/>
        <v>167</v>
      </c>
      <c r="AR239">
        <f t="shared" si="36"/>
        <v>1293.8800000000001</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97.67</v>
      </c>
      <c r="H240" s="257">
        <v>1.9570000000000001</v>
      </c>
      <c r="I240" s="684">
        <v>97.91</v>
      </c>
      <c r="J240" s="712">
        <v>2.1040000000000001</v>
      </c>
      <c r="K240" s="505"/>
      <c r="L240" s="496">
        <v>2.508</v>
      </c>
      <c r="M240" s="408"/>
      <c r="AB240"/>
      <c r="AC240"/>
      <c r="AD240"/>
      <c r="AE240"/>
      <c r="AF240"/>
      <c r="AG240"/>
      <c r="AH240"/>
      <c r="AI240"/>
      <c r="AJ240"/>
      <c r="AK240"/>
      <c r="AL240"/>
      <c r="AM240"/>
      <c r="AN240"/>
      <c r="AO240"/>
      <c r="AP240" s="271"/>
      <c r="AQ240" s="282">
        <f t="shared" si="32"/>
        <v>168</v>
      </c>
      <c r="AR240">
        <f t="shared" si="36"/>
        <v>1288.3900000000001</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189.06</v>
      </c>
      <c r="H241" s="257">
        <v>6.3E-2</v>
      </c>
      <c r="I241" s="684">
        <v>189.35</v>
      </c>
      <c r="J241" s="712">
        <v>7.1999999999999995E-2</v>
      </c>
      <c r="K241" s="505"/>
      <c r="L241" s="496">
        <v>7.1999999999999995E-2</v>
      </c>
      <c r="M241" s="408"/>
      <c r="AB241"/>
      <c r="AC241"/>
      <c r="AD241"/>
      <c r="AE241"/>
      <c r="AF241"/>
      <c r="AG241"/>
      <c r="AH241"/>
      <c r="AI241"/>
      <c r="AJ241"/>
      <c r="AK241"/>
      <c r="AL241"/>
      <c r="AM241"/>
      <c r="AN241"/>
      <c r="AO241"/>
      <c r="AP241" s="271"/>
      <c r="AQ241" s="282">
        <f t="shared" si="32"/>
        <v>169</v>
      </c>
      <c r="AR241">
        <f t="shared" si="36"/>
        <v>1281.0999999999999</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167.63</v>
      </c>
      <c r="J242" s="712">
        <v>1.0999999999999999E-2</v>
      </c>
      <c r="K242" s="505"/>
      <c r="L242" s="496">
        <v>8.5999999999999993E-2</v>
      </c>
      <c r="M242" s="408"/>
      <c r="AB242"/>
      <c r="AC242"/>
      <c r="AD242"/>
      <c r="AE242"/>
      <c r="AF242"/>
      <c r="AG242"/>
      <c r="AH242"/>
      <c r="AI242"/>
      <c r="AJ242"/>
      <c r="AK242"/>
      <c r="AL242"/>
      <c r="AM242"/>
      <c r="AN242"/>
      <c r="AO242"/>
      <c r="AP242" s="271"/>
      <c r="AQ242" s="282">
        <f t="shared" si="32"/>
        <v>170</v>
      </c>
      <c r="AR242">
        <f t="shared" si="36"/>
        <v>1275.74</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139.37</v>
      </c>
      <c r="H243" s="257">
        <v>6.5670000000000002</v>
      </c>
      <c r="I243" s="329">
        <v>139.47999999999999</v>
      </c>
      <c r="J243" s="714">
        <v>6.8620000000000001</v>
      </c>
      <c r="K243" s="505"/>
      <c r="L243" s="475">
        <v>9.2460000000000004</v>
      </c>
      <c r="M243" s="409"/>
      <c r="AB243"/>
      <c r="AC243"/>
      <c r="AD243"/>
      <c r="AE243"/>
      <c r="AF243"/>
      <c r="AG243"/>
      <c r="AH243"/>
      <c r="AI243"/>
      <c r="AJ243"/>
      <c r="AK243"/>
      <c r="AL243"/>
      <c r="AM243"/>
      <c r="AN243"/>
      <c r="AO243"/>
      <c r="AP243" s="271"/>
      <c r="AQ243" s="282">
        <f t="shared" si="32"/>
        <v>171</v>
      </c>
      <c r="AR243">
        <f t="shared" si="36"/>
        <v>1268.6099999999999</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238.36</v>
      </c>
      <c r="H244" s="297">
        <v>2.0619999999999998</v>
      </c>
      <c r="I244" s="329">
        <v>238.68</v>
      </c>
      <c r="J244" s="714">
        <v>2.2336</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118.41</v>
      </c>
      <c r="H245" s="257">
        <v>2.2959999999999998</v>
      </c>
      <c r="I245" s="329">
        <v>118.74</v>
      </c>
      <c r="J245" s="711">
        <v>2.847</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110.12</v>
      </c>
      <c r="H246" s="257">
        <v>1.915</v>
      </c>
      <c r="I246" s="329">
        <v>110.26</v>
      </c>
      <c r="J246" s="711">
        <v>2.181</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64.069999999999993</v>
      </c>
      <c r="H247" s="297">
        <v>19.5</v>
      </c>
      <c r="I247" s="329">
        <v>62.73</v>
      </c>
      <c r="J247" s="714">
        <v>17.27</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181.1</v>
      </c>
      <c r="H248" s="297">
        <v>348.16</v>
      </c>
      <c r="I248" s="329">
        <v>171.51</v>
      </c>
      <c r="J248" s="714">
        <v>257.45</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229.52</v>
      </c>
      <c r="H249" s="297">
        <v>8.0990000000000002</v>
      </c>
      <c r="I249" s="329">
        <v>230.39</v>
      </c>
      <c r="J249" s="714">
        <v>13.082000000000001</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149.22</v>
      </c>
      <c r="H250" s="333">
        <v>10.83</v>
      </c>
      <c r="I250" s="316">
        <v>149.13999999999999</v>
      </c>
      <c r="J250" s="716">
        <v>10.79</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38.56</v>
      </c>
      <c r="J251" s="711">
        <v>0.42399999999999999</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1258.5820000000001</v>
      </c>
      <c r="I253" s="319"/>
      <c r="J253" s="702">
        <f>SUM(J212:J252)</f>
        <v>1293.8846000000001</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1.0280495033299379</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0.69386082905862889</v>
      </c>
      <c r="I255" s="326"/>
      <c r="J255" s="704">
        <f>+J253/F253</f>
        <v>0.71332328069382234</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14</v>
      </c>
      <c r="G257" s="566" t="s">
        <v>260</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24" t="s">
        <v>20</v>
      </c>
      <c r="F258" s="825"/>
      <c r="G258" s="824" t="s">
        <v>94</v>
      </c>
      <c r="H258" s="825"/>
      <c r="I258" s="837" t="s">
        <v>22</v>
      </c>
      <c r="J258" s="838"/>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54.62</v>
      </c>
      <c r="H262" s="256">
        <v>24.721</v>
      </c>
      <c r="I262" s="665">
        <v>54.2</v>
      </c>
      <c r="J262" s="665">
        <v>22.462</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339.33</v>
      </c>
      <c r="H263" s="297">
        <v>7.6269999999999998</v>
      </c>
      <c r="I263" s="329">
        <v>339.5</v>
      </c>
      <c r="J263" s="708">
        <v>7.77</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75.09</v>
      </c>
      <c r="H264" s="297">
        <v>34.375</v>
      </c>
      <c r="I264" s="329">
        <v>74.3</v>
      </c>
      <c r="J264" s="708">
        <v>30.594999999999999</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461.3</v>
      </c>
      <c r="H265" s="329">
        <v>19.064</v>
      </c>
      <c r="I265" s="315">
        <v>461.35</v>
      </c>
      <c r="J265" s="256">
        <v>19.684000000000001</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205.1</v>
      </c>
      <c r="H266" s="258">
        <v>7.34</v>
      </c>
      <c r="I266" s="664">
        <v>206.07</v>
      </c>
      <c r="J266" s="256">
        <v>8.3949999999999996</v>
      </c>
      <c r="K266" s="377">
        <v>9.5299999999999994</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317.3</v>
      </c>
      <c r="H267" s="258">
        <v>3.9249999999999998</v>
      </c>
      <c r="I267" s="664">
        <v>318.39999999999998</v>
      </c>
      <c r="J267" s="256">
        <v>4.4089999999999998</v>
      </c>
      <c r="K267" s="377">
        <v>5.1609999999999996</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85.92</v>
      </c>
      <c r="H268" s="257">
        <v>498.12700000000001</v>
      </c>
      <c r="I268" s="664">
        <v>87.58</v>
      </c>
      <c r="J268" s="256">
        <v>569.30899999999997</v>
      </c>
      <c r="K268" s="377">
        <v>645.39800000000002</v>
      </c>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118.6</v>
      </c>
      <c r="H269" s="297">
        <v>0.82899999999999996</v>
      </c>
      <c r="I269" s="331">
        <v>118.22</v>
      </c>
      <c r="J269" s="256">
        <v>0.91300000000000003</v>
      </c>
      <c r="K269" s="398">
        <v>1.528</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118.04</v>
      </c>
      <c r="H270" s="297">
        <v>1.0149999999999999</v>
      </c>
      <c r="I270" s="664">
        <v>118.96</v>
      </c>
      <c r="J270" s="256">
        <v>1.004</v>
      </c>
      <c r="K270" s="398">
        <v>1.2809999999999999</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43.75</v>
      </c>
      <c r="H271" s="257">
        <v>2.4689999999999999</v>
      </c>
      <c r="I271" s="664">
        <v>46.14</v>
      </c>
      <c r="J271" s="256">
        <v>3.8639999999999999</v>
      </c>
      <c r="K271" s="398">
        <v>4.2060000000000004</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47.84</v>
      </c>
      <c r="H272" s="257">
        <v>1.8160000000000001</v>
      </c>
      <c r="I272" s="668">
        <v>50.94</v>
      </c>
      <c r="J272" s="256">
        <v>2.306</v>
      </c>
      <c r="K272" s="398">
        <v>2.7559999999999998</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77.400000000000006</v>
      </c>
      <c r="H273" s="620">
        <v>0.53400000000000003</v>
      </c>
      <c r="I273" s="664">
        <v>76.040000000000006</v>
      </c>
      <c r="J273" s="256">
        <v>0.62</v>
      </c>
      <c r="K273" s="398">
        <v>0.78</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81.28</v>
      </c>
      <c r="H274" s="297">
        <v>0.215</v>
      </c>
      <c r="I274" s="664">
        <v>80.78</v>
      </c>
      <c r="J274" s="256">
        <v>2.5000000000000001E-2</v>
      </c>
      <c r="K274" s="398">
        <v>5.8999999999999997E-2</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69.25</v>
      </c>
      <c r="H275" s="257">
        <v>0.152</v>
      </c>
      <c r="I275" s="664">
        <v>62.98</v>
      </c>
      <c r="J275" s="256">
        <v>0.14099999999999999</v>
      </c>
      <c r="K275" s="398">
        <v>0.188</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45.71</v>
      </c>
      <c r="H276" s="297">
        <v>7.6999999999999999E-2</v>
      </c>
      <c r="I276" s="664">
        <v>45.78</v>
      </c>
      <c r="J276" s="256">
        <v>0.219</v>
      </c>
      <c r="K276" s="398">
        <v>0.193</v>
      </c>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135</v>
      </c>
      <c r="H277" s="257">
        <v>310.96100000000001</v>
      </c>
      <c r="I277" s="257">
        <v>134.96</v>
      </c>
      <c r="J277" s="718">
        <v>308.26</v>
      </c>
      <c r="K277" s="377">
        <v>363.98</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109.7</v>
      </c>
      <c r="H278" s="257">
        <v>0.874</v>
      </c>
      <c r="I278" s="258">
        <v>108.31</v>
      </c>
      <c r="J278" s="718">
        <v>0.50700000000000001</v>
      </c>
      <c r="K278" s="377">
        <v>1.5389999999999999</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202.27</v>
      </c>
      <c r="H279" s="257">
        <v>0.161</v>
      </c>
      <c r="I279" s="257">
        <v>199</v>
      </c>
      <c r="J279" s="718">
        <v>6.0000000000000001E-3</v>
      </c>
      <c r="K279" s="377">
        <v>0.19700000000000001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220.39</v>
      </c>
      <c r="H280" s="257">
        <v>0.17199999999999999</v>
      </c>
      <c r="I280" s="258">
        <v>220.12</v>
      </c>
      <c r="J280" s="719">
        <v>0.158</v>
      </c>
      <c r="K280" s="377">
        <v>0.373</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194.32</v>
      </c>
      <c r="H281" s="257">
        <v>0.46600000000000003</v>
      </c>
      <c r="I281" s="258">
        <v>193.06</v>
      </c>
      <c r="J281" s="718">
        <v>0.28299999999999997</v>
      </c>
      <c r="K281" s="377">
        <v>0.68600000000000005</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169.11</v>
      </c>
      <c r="H282" s="257">
        <v>0.08</v>
      </c>
      <c r="I282" s="258">
        <v>166</v>
      </c>
      <c r="J282" s="718">
        <v>0</v>
      </c>
      <c r="K282" s="377">
        <v>0</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224.08</v>
      </c>
      <c r="H283" s="256">
        <v>0.29099999999999998</v>
      </c>
      <c r="I283" s="368">
        <v>225.92</v>
      </c>
      <c r="J283" s="720">
        <v>0.434</v>
      </c>
      <c r="K283" s="377">
        <v>0.61899999999999999</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246.49</v>
      </c>
      <c r="H284" s="257">
        <v>1.1180000000000001</v>
      </c>
      <c r="I284" s="258">
        <v>242.87</v>
      </c>
      <c r="J284" s="719">
        <v>0.35699999999999998</v>
      </c>
      <c r="K284" s="377">
        <v>1.6759999999999999</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148.94</v>
      </c>
      <c r="H285" s="257">
        <v>2.5590000000000002</v>
      </c>
      <c r="I285" s="257">
        <v>144.28</v>
      </c>
      <c r="J285" s="719">
        <v>0.50700000000000001</v>
      </c>
      <c r="K285" s="377">
        <v>1.1419999999999999</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202.46</v>
      </c>
      <c r="J286" s="718">
        <v>1.917</v>
      </c>
      <c r="K286" s="377">
        <v>3.0640000000000001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324.64999999999998</v>
      </c>
      <c r="H287" s="258">
        <v>0.56000000000000005</v>
      </c>
      <c r="I287" s="258">
        <v>321.14999999999998</v>
      </c>
      <c r="J287" s="719">
        <v>0.26800000000000002</v>
      </c>
      <c r="K287" s="377">
        <v>0.5</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128.32</v>
      </c>
      <c r="H288" s="257">
        <v>0.59199999999999997</v>
      </c>
      <c r="I288" s="258">
        <v>128.04</v>
      </c>
      <c r="J288" s="718">
        <v>0.55600000000000005</v>
      </c>
      <c r="K288" s="377">
        <v>0.68300000000000005</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282.10000000000002</v>
      </c>
      <c r="H289" s="257">
        <v>0.40699999999999997</v>
      </c>
      <c r="I289" s="257">
        <v>277.92</v>
      </c>
      <c r="J289" s="718">
        <v>7.5999999999999998E-2</v>
      </c>
      <c r="K289" s="377">
        <v>0.46100000000000002</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97.67</v>
      </c>
      <c r="H290" s="257">
        <v>1.9570000000000001</v>
      </c>
      <c r="I290" s="258">
        <v>97.92</v>
      </c>
      <c r="J290" s="719">
        <v>2.1110000000000002</v>
      </c>
      <c r="K290" s="377">
        <v>2.911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189.06</v>
      </c>
      <c r="H291" s="257">
        <v>6.3E-2</v>
      </c>
      <c r="I291" s="258">
        <v>189.37</v>
      </c>
      <c r="J291" s="719">
        <v>7.2999999999999995E-2</v>
      </c>
      <c r="K291" s="377">
        <v>7.8E-2</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167.65</v>
      </c>
      <c r="J292" s="719">
        <v>1.0999999999999999E-2</v>
      </c>
      <c r="K292" s="377">
        <v>7.6999999999999999E-2</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139.37</v>
      </c>
      <c r="H293" s="257">
        <v>6.5670000000000002</v>
      </c>
      <c r="I293" s="257">
        <v>139.47999999999999</v>
      </c>
      <c r="J293" s="721">
        <v>6.8620000000000001</v>
      </c>
      <c r="K293" s="377">
        <v>8.4670000000000005</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238.36</v>
      </c>
      <c r="H294" s="297">
        <v>2.0619999999999998</v>
      </c>
      <c r="I294" s="656">
        <v>238.68</v>
      </c>
      <c r="J294" s="722">
        <v>2.2336</v>
      </c>
      <c r="K294" s="377">
        <v>2.4700000000000002</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118.41</v>
      </c>
      <c r="H295" s="257">
        <v>2.2959999999999998</v>
      </c>
      <c r="I295" s="257">
        <v>118.75</v>
      </c>
      <c r="J295" s="718">
        <v>2.863</v>
      </c>
      <c r="K295" s="377">
        <v>3.7930000000000001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110.12</v>
      </c>
      <c r="H296" s="257">
        <v>1.915</v>
      </c>
      <c r="I296" s="257">
        <v>110.27</v>
      </c>
      <c r="J296" s="718">
        <v>2.2000000000000002</v>
      </c>
      <c r="K296" s="377">
        <v>2.7650000000000001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65.13</v>
      </c>
      <c r="H297" s="297">
        <v>22.68</v>
      </c>
      <c r="I297" s="257">
        <v>62.91</v>
      </c>
      <c r="J297" s="721">
        <v>17.559999999999999</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182.13</v>
      </c>
      <c r="H298" s="297">
        <v>385.95</v>
      </c>
      <c r="I298" s="257">
        <v>171.71</v>
      </c>
      <c r="J298" s="714">
        <v>259.32</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229.52</v>
      </c>
      <c r="H299" s="297">
        <v>8.0990000000000002</v>
      </c>
      <c r="I299" s="257">
        <v>230.37</v>
      </c>
      <c r="J299" s="721">
        <v>12.954000000000001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149.22</v>
      </c>
      <c r="H300" s="333">
        <v>10.83</v>
      </c>
      <c r="I300" s="316">
        <v>149.16999999999999</v>
      </c>
      <c r="J300" s="716">
        <v>10.79</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118.96</v>
      </c>
      <c r="J301" s="718">
        <v>1.004</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1299.5519999999999</v>
      </c>
      <c r="I303" s="319"/>
      <c r="J303" s="281">
        <f>SUM(J262:J302)</f>
        <v>1303.7795999999998</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1.0032531210755706</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0.71644773890362257</v>
      </c>
      <c r="I305" s="326"/>
      <c r="J305" s="267">
        <f>+J303/F303</f>
        <v>0.7187784301425949</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13</v>
      </c>
      <c r="G307" s="566" t="s">
        <v>260</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24" t="s">
        <v>20</v>
      </c>
      <c r="F308" s="825"/>
      <c r="G308" s="468" t="s">
        <v>94</v>
      </c>
      <c r="H308" s="469"/>
      <c r="I308" s="824" t="s">
        <v>22</v>
      </c>
      <c r="J308" s="825"/>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54.62</v>
      </c>
      <c r="H312" s="447">
        <v>24.721</v>
      </c>
      <c r="I312" s="670">
        <v>54.2</v>
      </c>
      <c r="J312" s="707">
        <v>22.462</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339.33</v>
      </c>
      <c r="H313" s="297">
        <v>7.6269999999999998</v>
      </c>
      <c r="I313" s="257">
        <v>339.5</v>
      </c>
      <c r="J313" s="708">
        <v>7.77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75.09</v>
      </c>
      <c r="H314" s="297">
        <v>34.375</v>
      </c>
      <c r="I314" s="257">
        <v>74.400000000000006</v>
      </c>
      <c r="J314" s="708">
        <v>31.103000000000002</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461.3</v>
      </c>
      <c r="H315" s="329">
        <v>19.064</v>
      </c>
      <c r="I315" s="315">
        <v>461.33</v>
      </c>
      <c r="J315" s="709">
        <v>19.434000000000001</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205.1</v>
      </c>
      <c r="H316" s="258">
        <v>7.34</v>
      </c>
      <c r="I316" s="664">
        <v>206.07</v>
      </c>
      <c r="J316" s="708">
        <v>8.3949999999999996</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317.3</v>
      </c>
      <c r="H317" s="258">
        <v>3.9249999999999998</v>
      </c>
      <c r="I317" s="664">
        <v>318.39999999999998</v>
      </c>
      <c r="J317" s="708">
        <v>4.4089999999999998</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85.92</v>
      </c>
      <c r="H318" s="257">
        <v>498.12700000000001</v>
      </c>
      <c r="I318" s="664">
        <v>87.61</v>
      </c>
      <c r="J318" s="708">
        <v>570.63400000000001</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118.6</v>
      </c>
      <c r="H319" s="297">
        <v>0.82899999999999996</v>
      </c>
      <c r="I319" s="331">
        <v>118.22</v>
      </c>
      <c r="J319" s="708">
        <v>0.91300000000000003</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118.04</v>
      </c>
      <c r="H320" s="297">
        <v>1.0149999999999999</v>
      </c>
      <c r="I320" s="671">
        <v>118.96</v>
      </c>
      <c r="J320" s="710">
        <v>1.004</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43.75</v>
      </c>
      <c r="H321" s="257">
        <v>2.4689999999999999</v>
      </c>
      <c r="I321" s="664">
        <v>46.14</v>
      </c>
      <c r="J321" s="708">
        <v>3.8639999999999999</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47.84</v>
      </c>
      <c r="H322" s="257">
        <v>1.8160000000000001</v>
      </c>
      <c r="I322" s="668">
        <v>50.94</v>
      </c>
      <c r="J322" s="708">
        <v>2.306</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77.400000000000006</v>
      </c>
      <c r="H323" s="620">
        <v>0.53400000000000003</v>
      </c>
      <c r="I323" s="664">
        <v>76.05</v>
      </c>
      <c r="J323" s="708">
        <v>0.621</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81.28</v>
      </c>
      <c r="H324" s="297">
        <v>0.215</v>
      </c>
      <c r="I324" s="664" t="s">
        <v>344</v>
      </c>
      <c r="J324" s="708">
        <v>2.5999999999999999E-2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69.25</v>
      </c>
      <c r="H325" s="257">
        <v>0.152</v>
      </c>
      <c r="I325" s="664">
        <v>63.06</v>
      </c>
      <c r="J325" s="708">
        <v>0.14299999999999999</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45.71</v>
      </c>
      <c r="H326" s="297">
        <v>7.6999999999999999E-2</v>
      </c>
      <c r="I326" s="664">
        <v>45.79</v>
      </c>
      <c r="J326" s="708">
        <v>0.22</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135</v>
      </c>
      <c r="H327" s="257">
        <v>310.96100000000001</v>
      </c>
      <c r="I327" s="257">
        <v>134.97999999999999</v>
      </c>
      <c r="J327" s="711">
        <v>309.3</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109.7</v>
      </c>
      <c r="H328" s="257">
        <v>0.874</v>
      </c>
      <c r="I328" s="258">
        <v>108.34</v>
      </c>
      <c r="J328" s="711">
        <v>0.51500000000000001</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202.27</v>
      </c>
      <c r="H329" s="257">
        <v>0.161</v>
      </c>
      <c r="I329" s="257">
        <v>199</v>
      </c>
      <c r="J329" s="711">
        <v>6.0000000000000001E-3</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220.39</v>
      </c>
      <c r="H330" s="257">
        <v>0.17199999999999999</v>
      </c>
      <c r="I330" s="258">
        <v>220.12</v>
      </c>
      <c r="J330" s="712">
        <v>0.158</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194.32</v>
      </c>
      <c r="H331" s="257">
        <v>0.46600000000000003</v>
      </c>
      <c r="I331" s="258">
        <v>193.14</v>
      </c>
      <c r="J331" s="711">
        <v>0.29299999999999998</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169.11</v>
      </c>
      <c r="H332" s="257">
        <v>0.08</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224.08</v>
      </c>
      <c r="H333" s="256">
        <v>0.29099999999999998</v>
      </c>
      <c r="I333" s="368">
        <v>226.02</v>
      </c>
      <c r="J333" s="713">
        <v>0.442</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246.49</v>
      </c>
      <c r="H334" s="257">
        <v>1.1180000000000001</v>
      </c>
      <c r="I334" s="258">
        <v>242.87</v>
      </c>
      <c r="J334" s="712">
        <v>0.35699999999999998</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148.94</v>
      </c>
      <c r="H335" s="257">
        <v>2.5590000000000002</v>
      </c>
      <c r="I335" s="257">
        <v>144.28</v>
      </c>
      <c r="J335" s="712">
        <v>0.50700000000000001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202.5</v>
      </c>
      <c r="J336" s="711">
        <v>1.9359999999999999</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324.64999999999998</v>
      </c>
      <c r="H337" s="258">
        <v>0.56000000000000005</v>
      </c>
      <c r="I337" s="258">
        <v>321.14999999999998</v>
      </c>
      <c r="J337" s="712">
        <v>0.26800000000000002</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128.32</v>
      </c>
      <c r="H338" s="257">
        <v>0.59199999999999997</v>
      </c>
      <c r="I338" s="258">
        <v>128.04</v>
      </c>
      <c r="J338" s="711">
        <v>0.55600000000000005</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282.10000000000002</v>
      </c>
      <c r="H339" s="257">
        <v>0.40699999999999997</v>
      </c>
      <c r="I339" s="257">
        <v>278.88</v>
      </c>
      <c r="J339" s="711">
        <v>0.125</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97.67</v>
      </c>
      <c r="H340" s="257">
        <v>1.9570000000000001</v>
      </c>
      <c r="I340" s="257">
        <v>97.92</v>
      </c>
      <c r="J340" s="711">
        <v>2.1110000000000002</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189.06</v>
      </c>
      <c r="H341" s="257">
        <v>6.3E-2</v>
      </c>
      <c r="I341" s="258">
        <v>189.37</v>
      </c>
      <c r="J341" s="712">
        <v>7.2999999999999995E-2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167.66</v>
      </c>
      <c r="J342" s="712">
        <v>1.0999999999999999E-2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139.37</v>
      </c>
      <c r="H343" s="257">
        <v>6.5670000000000002</v>
      </c>
      <c r="I343" s="257">
        <v>139.47999999999999</v>
      </c>
      <c r="J343" s="714">
        <v>6.8620000000000001</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238.36</v>
      </c>
      <c r="H344" s="297">
        <v>2.0619999999999998</v>
      </c>
      <c r="I344" s="257">
        <v>238.69</v>
      </c>
      <c r="J344" s="714">
        <v>2.2400000000000002</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118.41</v>
      </c>
      <c r="H345" s="257">
        <v>2.2959999999999998</v>
      </c>
      <c r="I345" s="257">
        <v>118.75</v>
      </c>
      <c r="J345" s="711">
        <v>2.863</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110.12</v>
      </c>
      <c r="H346" s="257">
        <v>1.915</v>
      </c>
      <c r="I346" s="257">
        <v>110.28</v>
      </c>
      <c r="J346" s="711">
        <v>2.2189999999999999</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65.13</v>
      </c>
      <c r="H347" s="297">
        <v>22.68</v>
      </c>
      <c r="I347" s="257">
        <v>63.1</v>
      </c>
      <c r="J347" s="714">
        <v>17.87</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182.13</v>
      </c>
      <c r="H348" s="297">
        <v>385.95</v>
      </c>
      <c r="I348" s="257">
        <v>171.9</v>
      </c>
      <c r="J348" s="714">
        <v>261.08999999999997</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229.51</v>
      </c>
      <c r="H349" s="297">
        <v>8.048</v>
      </c>
      <c r="I349" s="257">
        <v>230.25</v>
      </c>
      <c r="J349" s="715">
        <v>12.2</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149.22</v>
      </c>
      <c r="H350" s="333">
        <v>10.83</v>
      </c>
      <c r="I350" s="316">
        <v>149.18</v>
      </c>
      <c r="J350" s="716">
        <v>10.8</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38.56</v>
      </c>
      <c r="J351" s="717">
        <v>0.42399999999999999</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1299.501</v>
      </c>
      <c r="I353" s="319"/>
      <c r="J353" s="281">
        <f>SUM(J312:J352)</f>
        <v>1307.2829999999999</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1.0059884524906098</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0.71641962241833834</v>
      </c>
      <c r="I355" s="326"/>
      <c r="J355" s="267">
        <f>+J353/F353</f>
        <v>0.72070986729053121</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6" t="s">
        <v>156</v>
      </c>
      <c r="C2" s="876"/>
      <c r="D2" s="876"/>
      <c r="E2" s="876"/>
      <c r="F2" s="876"/>
      <c r="G2" s="876"/>
      <c r="H2" s="876"/>
      <c r="I2" s="876"/>
      <c r="J2" s="876"/>
      <c r="K2" s="170"/>
    </row>
    <row r="3" spans="2:12" x14ac:dyDescent="0.2">
      <c r="B3" s="876" t="s">
        <v>253</v>
      </c>
      <c r="C3" s="876"/>
      <c r="D3" s="876"/>
      <c r="E3" s="876"/>
      <c r="F3" s="876"/>
      <c r="G3" s="876"/>
      <c r="H3" s="876"/>
      <c r="I3" s="876"/>
      <c r="J3" s="876"/>
      <c r="K3" s="170"/>
    </row>
    <row r="4" spans="2:12" x14ac:dyDescent="0.2">
      <c r="B4" s="877" t="str">
        <f>+UTAMA!B4</f>
        <v xml:space="preserve">MINGGU KE III JUNI ( 13 JUNI S/D 19 JUNI 2023 ) dalam Juta m3 </v>
      </c>
      <c r="C4" s="877"/>
      <c r="D4" s="877"/>
      <c r="E4" s="877"/>
      <c r="F4" s="877"/>
      <c r="G4" s="877"/>
      <c r="H4" s="877"/>
      <c r="I4" s="877"/>
      <c r="J4" s="877"/>
      <c r="K4" s="171"/>
    </row>
    <row r="5" spans="2:12" ht="13.5" thickBot="1" x14ac:dyDescent="0.25">
      <c r="B5" s="169"/>
      <c r="C5" s="169"/>
      <c r="D5" s="169"/>
      <c r="E5" s="169"/>
      <c r="F5" s="169"/>
      <c r="G5" s="169"/>
      <c r="H5" s="169"/>
      <c r="I5" s="169"/>
      <c r="J5" s="169"/>
      <c r="K5" s="169"/>
    </row>
    <row r="6" spans="2:12" ht="14.25" x14ac:dyDescent="0.2">
      <c r="B6" s="882" t="s">
        <v>18</v>
      </c>
      <c r="C6" s="880" t="s">
        <v>271</v>
      </c>
      <c r="D6" s="878" t="s">
        <v>92</v>
      </c>
      <c r="E6" s="205" t="s">
        <v>25</v>
      </c>
      <c r="F6" s="886" t="s">
        <v>93</v>
      </c>
      <c r="G6" s="887"/>
      <c r="H6" s="884" t="s">
        <v>157</v>
      </c>
      <c r="I6" s="885"/>
      <c r="J6" s="570" t="s">
        <v>69</v>
      </c>
      <c r="K6" s="203" t="s">
        <v>125</v>
      </c>
    </row>
    <row r="7" spans="2:12" x14ac:dyDescent="0.2">
      <c r="B7" s="883"/>
      <c r="C7" s="881"/>
      <c r="D7" s="879"/>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54.62</v>
      </c>
      <c r="G9" s="579">
        <f>+UTAMA!I11</f>
        <v>53.9</v>
      </c>
      <c r="H9" s="580">
        <f>+UTAMA!H11</f>
        <v>24.721</v>
      </c>
      <c r="I9" s="580">
        <f>+UTAMA!J11</f>
        <v>21.032</v>
      </c>
      <c r="J9" s="175">
        <f>IFERROR(+I9/H9*100%*100,0)</f>
        <v>85.077464503863112</v>
      </c>
      <c r="K9" s="176"/>
    </row>
    <row r="10" spans="2:12" ht="15" customHeight="1" x14ac:dyDescent="0.2">
      <c r="B10" s="574">
        <f t="shared" ref="B10:B16" si="0">+B9+1</f>
        <v>2</v>
      </c>
      <c r="C10" s="576" t="s">
        <v>30</v>
      </c>
      <c r="D10" s="577">
        <v>17481</v>
      </c>
      <c r="E10" s="578">
        <f>UTAMA!F13</f>
        <v>45.13</v>
      </c>
      <c r="F10" s="578">
        <f>+UTAMA!G13</f>
        <v>75.09</v>
      </c>
      <c r="G10" s="581">
        <f>+UTAMA!I13</f>
        <v>73.959999999999994</v>
      </c>
      <c r="H10" s="582">
        <f>+UTAMA!H13</f>
        <v>34.375</v>
      </c>
      <c r="I10" s="583">
        <f>+UTAMA!J13</f>
        <v>28.878</v>
      </c>
      <c r="J10" s="175">
        <f>IFERROR(+I10/H10*100%*100,0)</f>
        <v>84.00872727272727</v>
      </c>
      <c r="K10" s="176"/>
    </row>
    <row r="11" spans="2:12" ht="15" customHeight="1" x14ac:dyDescent="0.2">
      <c r="B11" s="574">
        <f t="shared" si="0"/>
        <v>3</v>
      </c>
      <c r="C11" s="576" t="s">
        <v>31</v>
      </c>
      <c r="D11" s="577">
        <v>19972</v>
      </c>
      <c r="E11" s="578">
        <f>UTAMA!F14</f>
        <v>49.9</v>
      </c>
      <c r="F11" s="578">
        <f>+UTAMA!G14</f>
        <v>461.3</v>
      </c>
      <c r="G11" s="581">
        <f>+UTAMA!I14</f>
        <v>461.25</v>
      </c>
      <c r="H11" s="582">
        <f>+UTAMA!H14</f>
        <v>19.064</v>
      </c>
      <c r="I11" s="583">
        <f>+UTAMA!J14</f>
        <v>18.457000000000001</v>
      </c>
      <c r="J11" s="175">
        <f t="shared" ref="J11:J17" si="1">IFERROR(+I11/H11*100%*100,0)</f>
        <v>96.815988250104908</v>
      </c>
      <c r="K11" s="176"/>
      <c r="L11" s="397"/>
    </row>
    <row r="12" spans="2:12" ht="15" customHeight="1" x14ac:dyDescent="0.2">
      <c r="B12" s="574">
        <v>1</v>
      </c>
      <c r="C12" s="576" t="s">
        <v>34</v>
      </c>
      <c r="D12" s="577">
        <v>59544</v>
      </c>
      <c r="E12" s="578">
        <v>689.09</v>
      </c>
      <c r="F12" s="578">
        <f>+UTAMA!G17</f>
        <v>85.92</v>
      </c>
      <c r="G12" s="578">
        <f>+UTAMA!I17</f>
        <v>87.41</v>
      </c>
      <c r="H12" s="582">
        <f>+UTAMA!H17</f>
        <v>498.12700000000001</v>
      </c>
      <c r="I12" s="582">
        <f>UTAMA!J17</f>
        <v>561.84</v>
      </c>
      <c r="J12" s="175">
        <f>IFERROR(+I12/H12*100%*100,0)</f>
        <v>112.79051326268201</v>
      </c>
      <c r="K12" s="177"/>
    </row>
    <row r="13" spans="2:12" ht="15" customHeight="1" x14ac:dyDescent="0.2">
      <c r="B13" s="574">
        <f t="shared" si="0"/>
        <v>2</v>
      </c>
      <c r="C13" s="576" t="s">
        <v>44</v>
      </c>
      <c r="D13" s="577">
        <v>28109</v>
      </c>
      <c r="E13" s="678">
        <f>UTAMA!F26</f>
        <v>398.69</v>
      </c>
      <c r="F13" s="578">
        <f>+UTAMA!G26</f>
        <v>134.30000000000001</v>
      </c>
      <c r="G13" s="581">
        <f>+UTAMA!I26</f>
        <v>134.78</v>
      </c>
      <c r="H13" s="580">
        <f>+UTAMA!H26</f>
        <v>276.13499999999999</v>
      </c>
      <c r="I13" s="580">
        <f>+UTAMA!J26</f>
        <v>298.94</v>
      </c>
      <c r="J13" s="175">
        <f t="shared" si="1"/>
        <v>108.25864160646061</v>
      </c>
      <c r="K13" s="177"/>
    </row>
    <row r="14" spans="2:12" ht="15" customHeight="1" x14ac:dyDescent="0.2">
      <c r="B14" s="574">
        <f t="shared" si="0"/>
        <v>3</v>
      </c>
      <c r="C14" s="576" t="s">
        <v>64</v>
      </c>
      <c r="D14" s="577">
        <v>6485</v>
      </c>
      <c r="E14" s="578">
        <f>UTAMA!F46</f>
        <v>38.036000000000001</v>
      </c>
      <c r="F14" s="578">
        <f>+UTAMA!G46</f>
        <v>64.069999999999993</v>
      </c>
      <c r="G14" s="581">
        <f>+UTAMA!I46</f>
        <v>62.07</v>
      </c>
      <c r="H14" s="582">
        <f>+UTAMA!H46</f>
        <v>19.5</v>
      </c>
      <c r="I14" s="583">
        <f>+UTAMA!J46</f>
        <v>16.22</v>
      </c>
      <c r="J14" s="175">
        <f t="shared" si="1"/>
        <v>83.179487179487182</v>
      </c>
      <c r="K14" s="177"/>
    </row>
    <row r="15" spans="2:12" ht="15" customHeight="1" x14ac:dyDescent="0.2">
      <c r="B15" s="574">
        <f t="shared" si="0"/>
        <v>4</v>
      </c>
      <c r="C15" s="576" t="s">
        <v>65</v>
      </c>
      <c r="D15" s="577">
        <v>31109</v>
      </c>
      <c r="E15" s="578">
        <f>UTAMA!F47</f>
        <v>388.72199999999998</v>
      </c>
      <c r="F15" s="578">
        <f>+UTAMA!G47</f>
        <v>181.1</v>
      </c>
      <c r="G15" s="581">
        <f>+UTAMA!I47</f>
        <v>170.63</v>
      </c>
      <c r="H15" s="582">
        <f>+UTAMA!H47</f>
        <v>348.16</v>
      </c>
      <c r="I15" s="583">
        <f>+UTAMA!J47</f>
        <v>249.23</v>
      </c>
      <c r="J15" s="175">
        <f t="shared" si="1"/>
        <v>71.584903492647058</v>
      </c>
      <c r="K15" s="177"/>
    </row>
    <row r="16" spans="2:12" ht="15" customHeight="1" x14ac:dyDescent="0.2">
      <c r="B16" s="574">
        <f t="shared" si="0"/>
        <v>5</v>
      </c>
      <c r="C16" s="576" t="s">
        <v>66</v>
      </c>
      <c r="D16" s="577">
        <v>8400</v>
      </c>
      <c r="E16" s="578">
        <f>UTAMA!F48</f>
        <v>23.24</v>
      </c>
      <c r="F16" s="578">
        <f>+UTAMA!G48</f>
        <v>229.56</v>
      </c>
      <c r="G16" s="581">
        <f>+UTAMA!I48</f>
        <v>230.6</v>
      </c>
      <c r="H16" s="582">
        <f>+UTAMA!H48</f>
        <v>8.3030000000000008</v>
      </c>
      <c r="I16" s="583">
        <f>+UTAMA!J48</f>
        <v>14.467000000000001</v>
      </c>
      <c r="J16" s="175">
        <f t="shared" si="1"/>
        <v>174.23822714681438</v>
      </c>
      <c r="K16" s="177"/>
      <c r="L16" s="397"/>
    </row>
    <row r="17" spans="2:11" ht="15" customHeight="1" x14ac:dyDescent="0.2">
      <c r="B17" s="574">
        <v>9</v>
      </c>
      <c r="C17" s="576" t="s">
        <v>218</v>
      </c>
      <c r="D17" s="577">
        <v>0</v>
      </c>
      <c r="E17" s="426">
        <f>UTAMA!F49</f>
        <v>17.670000000000002</v>
      </c>
      <c r="F17" s="578">
        <f>+UTAMA!G49</f>
        <v>149.01</v>
      </c>
      <c r="G17" s="581">
        <f>+UTAMA!I49</f>
        <v>149.05000000000001</v>
      </c>
      <c r="H17" s="582">
        <f>+UTAMA!H49</f>
        <v>10.62</v>
      </c>
      <c r="I17" s="583">
        <f>+UTAMA!J49</f>
        <v>10.66</v>
      </c>
      <c r="J17" s="175">
        <f t="shared" si="1"/>
        <v>100.37664783427496</v>
      </c>
      <c r="K17" s="177"/>
    </row>
    <row r="18" spans="2:11" ht="15" customHeight="1" thickBot="1" x14ac:dyDescent="0.25">
      <c r="B18" s="584"/>
      <c r="C18" s="585" t="s">
        <v>89</v>
      </c>
      <c r="D18" s="586">
        <f>SUM(D9:D16)</f>
        <v>206262</v>
      </c>
      <c r="E18" s="587">
        <f>SUM(E9:E17)</f>
        <v>1681.6225980000002</v>
      </c>
      <c r="F18" s="587"/>
      <c r="G18" s="586"/>
      <c r="H18" s="588">
        <f>SUM(H9:H17)</f>
        <v>1239.0050000000001</v>
      </c>
      <c r="I18" s="588">
        <f>SUM(I9:I17)</f>
        <v>1219.7240000000002</v>
      </c>
      <c r="J18" s="589">
        <f>I18/H18*100</f>
        <v>98.443831945795225</v>
      </c>
      <c r="K18" s="424"/>
    </row>
    <row r="19" spans="2:11" ht="15" customHeight="1" thickBot="1" x14ac:dyDescent="0.25">
      <c r="B19" s="590"/>
      <c r="C19" s="591" t="s">
        <v>69</v>
      </c>
      <c r="D19" s="591"/>
      <c r="E19" s="592"/>
      <c r="F19" s="593"/>
      <c r="G19" s="594"/>
      <c r="H19" s="595" t="s">
        <v>95</v>
      </c>
      <c r="I19" s="596">
        <f>+I18/H18*100%</f>
        <v>0.98443831945795224</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4</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3</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6" t="s">
        <v>89</v>
      </c>
      <c r="H26" s="876"/>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9" zoomScale="90" zoomScaleNormal="90" workbookViewId="0">
      <selection activeCell="N22" sqref="N22"/>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88" t="s">
        <v>158</v>
      </c>
      <c r="C2" s="888"/>
      <c r="D2" s="888"/>
      <c r="E2" s="888"/>
      <c r="F2" s="888"/>
      <c r="G2" s="888"/>
      <c r="H2" s="888"/>
      <c r="I2" s="888"/>
      <c r="J2" s="888"/>
    </row>
    <row r="3" spans="2:10" ht="15.75" x14ac:dyDescent="0.2">
      <c r="B3" s="888" t="s">
        <v>253</v>
      </c>
      <c r="C3" s="888"/>
      <c r="D3" s="888"/>
      <c r="E3" s="888"/>
      <c r="F3" s="888"/>
      <c r="G3" s="888"/>
      <c r="H3" s="888"/>
      <c r="I3" s="888"/>
      <c r="J3" s="888"/>
    </row>
    <row r="4" spans="2:10" ht="15.75" x14ac:dyDescent="0.2">
      <c r="B4" s="888" t="str">
        <f>+UTAMA!B4</f>
        <v xml:space="preserve">MINGGU KE III JUNI ( 13 JUNI S/D 19 JUNI 2023 ) dalam Juta m3 </v>
      </c>
      <c r="C4" s="888"/>
      <c r="D4" s="888"/>
      <c r="E4" s="888"/>
      <c r="F4" s="888"/>
      <c r="G4" s="888"/>
      <c r="H4" s="888"/>
      <c r="I4" s="888"/>
      <c r="J4" s="888"/>
    </row>
    <row r="5" spans="2:10" ht="13.5" customHeight="1" thickBot="1" x14ac:dyDescent="0.25"/>
    <row r="6" spans="2:10" ht="21" customHeight="1" x14ac:dyDescent="0.2">
      <c r="B6" s="891" t="s">
        <v>18</v>
      </c>
      <c r="C6" s="889" t="s">
        <v>271</v>
      </c>
      <c r="D6" s="251" t="s">
        <v>105</v>
      </c>
      <c r="E6" s="252" t="s">
        <v>25</v>
      </c>
      <c r="F6" s="893" t="s">
        <v>106</v>
      </c>
      <c r="G6" s="894"/>
      <c r="H6" s="895" t="s">
        <v>159</v>
      </c>
      <c r="I6" s="896"/>
      <c r="J6" s="253" t="s">
        <v>69</v>
      </c>
    </row>
    <row r="7" spans="2:10" ht="15.75" x14ac:dyDescent="0.2">
      <c r="B7" s="892"/>
      <c r="C7" s="890"/>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x14ac:dyDescent="0.2">
      <c r="B9" s="612">
        <v>1</v>
      </c>
      <c r="C9" s="615" t="s">
        <v>29</v>
      </c>
      <c r="D9" s="616">
        <v>28310</v>
      </c>
      <c r="E9" s="617">
        <f>UTAMA!F12</f>
        <v>7.77</v>
      </c>
      <c r="F9" s="618">
        <f>+UTAMA!G12</f>
        <v>339.33</v>
      </c>
      <c r="G9" s="619">
        <f>+UTAMA!I12</f>
        <v>339.5</v>
      </c>
      <c r="H9" s="620">
        <f>+UTAMA!H12</f>
        <v>7.6269999999999998</v>
      </c>
      <c r="I9" s="620">
        <f>+UTAMA!J12</f>
        <v>7.77</v>
      </c>
      <c r="J9" s="621">
        <f t="shared" ref="J9:J40" si="0">IFERROR(+I9/H9*100%*100,0)</f>
        <v>101.87491805428084</v>
      </c>
    </row>
    <row r="10" spans="2:10" ht="15.75" x14ac:dyDescent="0.2">
      <c r="B10" s="612">
        <f>1+B9</f>
        <v>2</v>
      </c>
      <c r="C10" s="615" t="s">
        <v>32</v>
      </c>
      <c r="D10" s="616">
        <v>4959</v>
      </c>
      <c r="E10" s="617">
        <f>UTAMA!F15</f>
        <v>9.5030000000000001</v>
      </c>
      <c r="F10" s="618">
        <f>+UTAMA!G15</f>
        <v>205.1</v>
      </c>
      <c r="G10" s="619">
        <f>+UTAMA!I15</f>
        <v>206.07</v>
      </c>
      <c r="H10" s="620">
        <f>+UTAMA!H15</f>
        <v>7.34</v>
      </c>
      <c r="I10" s="620">
        <f>UTAMA!J15</f>
        <v>8.3949999999999996</v>
      </c>
      <c r="J10" s="621">
        <f t="shared" si="0"/>
        <v>114.37329700272478</v>
      </c>
    </row>
    <row r="11" spans="2:10" ht="15.75" x14ac:dyDescent="0.2">
      <c r="B11" s="612">
        <f t="shared" ref="B11:B40" si="1">+B10+1</f>
        <v>3</v>
      </c>
      <c r="C11" s="615" t="s">
        <v>33</v>
      </c>
      <c r="D11" s="616">
        <v>6052</v>
      </c>
      <c r="E11" s="617">
        <f>UTAMA!F16</f>
        <v>5.1509999999999998</v>
      </c>
      <c r="F11" s="618">
        <f>+UTAMA!G16</f>
        <v>317.3</v>
      </c>
      <c r="G11" s="619">
        <f>+UTAMA!I16</f>
        <v>317.25</v>
      </c>
      <c r="H11" s="620">
        <f>+UTAMA!H16</f>
        <v>3.9249999999999998</v>
      </c>
      <c r="I11" s="620">
        <f>UTAMA!J16</f>
        <v>3.9039999999999999</v>
      </c>
      <c r="J11" s="621">
        <f t="shared" si="0"/>
        <v>99.464968152866234</v>
      </c>
    </row>
    <row r="12" spans="2:10" ht="15.75" x14ac:dyDescent="0.2">
      <c r="B12" s="612">
        <f t="shared" si="1"/>
        <v>4</v>
      </c>
      <c r="C12" s="615" t="s">
        <v>35</v>
      </c>
      <c r="D12" s="616">
        <v>923</v>
      </c>
      <c r="E12" s="617">
        <f>UTAMA!F18</f>
        <v>2.0920000000000001</v>
      </c>
      <c r="F12" s="618">
        <f>+UTAMA!G18</f>
        <v>118.6</v>
      </c>
      <c r="G12" s="622">
        <f>+UTAMA!I18</f>
        <v>118.21</v>
      </c>
      <c r="H12" s="620">
        <f>+UTAMA!H18</f>
        <v>0.82899999999999996</v>
      </c>
      <c r="I12" s="623">
        <f>UTAMA!J18</f>
        <v>0.91</v>
      </c>
      <c r="J12" s="621">
        <f t="shared" si="0"/>
        <v>109.77080820265381</v>
      </c>
    </row>
    <row r="13" spans="2:10" ht="15.75" x14ac:dyDescent="0.2">
      <c r="B13" s="612">
        <f t="shared" si="1"/>
        <v>5</v>
      </c>
      <c r="C13" s="615" t="s">
        <v>36</v>
      </c>
      <c r="D13" s="616">
        <v>251</v>
      </c>
      <c r="E13" s="617">
        <f>UTAMA!F19</f>
        <v>2.3530000000000002</v>
      </c>
      <c r="F13" s="618">
        <f>+UTAMA!G19</f>
        <v>118.04</v>
      </c>
      <c r="G13" s="622">
        <f>+UTAMA!I19</f>
        <v>118.95</v>
      </c>
      <c r="H13" s="620">
        <f>+UTAMA!H19</f>
        <v>1.0149999999999999</v>
      </c>
      <c r="I13" s="623">
        <f>UTAMA!J19</f>
        <v>1</v>
      </c>
      <c r="J13" s="621">
        <f t="shared" si="0"/>
        <v>98.52216748768474</v>
      </c>
    </row>
    <row r="14" spans="2:10" ht="15.75" x14ac:dyDescent="0.2">
      <c r="B14" s="612">
        <f t="shared" si="1"/>
        <v>6</v>
      </c>
      <c r="C14" s="615" t="s">
        <v>37</v>
      </c>
      <c r="D14" s="616">
        <v>440</v>
      </c>
      <c r="E14" s="617">
        <f>UTAMA!F20</f>
        <v>4.5999999999999996</v>
      </c>
      <c r="F14" s="618">
        <f>+UTAMA!G20</f>
        <v>43.75</v>
      </c>
      <c r="G14" s="622">
        <f>+UTAMA!I20</f>
        <v>46.14</v>
      </c>
      <c r="H14" s="620">
        <f>+UTAMA!H20</f>
        <v>2.4689999999999999</v>
      </c>
      <c r="I14" s="623">
        <f>UTAMA!J20</f>
        <v>3.8639999999999999</v>
      </c>
      <c r="J14" s="621">
        <f t="shared" si="0"/>
        <v>156.50060753341435</v>
      </c>
    </row>
    <row r="15" spans="2:10" ht="15.75" x14ac:dyDescent="0.2">
      <c r="B15" s="612">
        <f t="shared" si="1"/>
        <v>7</v>
      </c>
      <c r="C15" s="615" t="s">
        <v>39</v>
      </c>
      <c r="D15" s="616">
        <v>775</v>
      </c>
      <c r="E15" s="617">
        <f>UTAMA!F21</f>
        <v>2.4159999999999999</v>
      </c>
      <c r="F15" s="618">
        <f>+UTAMA!G21</f>
        <v>47.84</v>
      </c>
      <c r="G15" s="619">
        <f>+UTAMA!I21</f>
        <v>76.02</v>
      </c>
      <c r="H15" s="620">
        <f>+UTAMA!H21</f>
        <v>1.8160000000000001</v>
      </c>
      <c r="I15" s="620">
        <f>UTAMA!J21</f>
        <v>0.61699999999999999</v>
      </c>
      <c r="J15" s="621">
        <f t="shared" si="0"/>
        <v>33.975770925110133</v>
      </c>
    </row>
    <row r="16" spans="2:10" ht="15.75" x14ac:dyDescent="0.2">
      <c r="B16" s="612">
        <f t="shared" si="1"/>
        <v>8</v>
      </c>
      <c r="C16" s="615" t="s">
        <v>40</v>
      </c>
      <c r="D16" s="616">
        <v>750</v>
      </c>
      <c r="E16" s="617">
        <f>UTAMA!F22</f>
        <v>1.093</v>
      </c>
      <c r="F16" s="618">
        <f>+UTAMA!G22</f>
        <v>77.400000000000006</v>
      </c>
      <c r="G16" s="619">
        <f>+UTAMA!I22</f>
        <v>76.010000000000005</v>
      </c>
      <c r="H16" s="620">
        <f>+UTAMA!H22</f>
        <v>0.53400000000000003</v>
      </c>
      <c r="I16" s="620">
        <f>UTAMA!J22</f>
        <v>0.61599999999999999</v>
      </c>
      <c r="J16" s="621">
        <f t="shared" si="0"/>
        <v>115.35580524344569</v>
      </c>
    </row>
    <row r="17" spans="2:13" ht="15.75" x14ac:dyDescent="0.2">
      <c r="B17" s="612">
        <f t="shared" si="1"/>
        <v>9</v>
      </c>
      <c r="C17" s="615" t="s">
        <v>41</v>
      </c>
      <c r="D17" s="616">
        <v>482</v>
      </c>
      <c r="E17" s="617">
        <v>0.42899999999999999</v>
      </c>
      <c r="F17" s="618">
        <f>+UTAMA!G23</f>
        <v>81.28</v>
      </c>
      <c r="G17" s="619">
        <f>+UTAMA!I23</f>
        <v>80.66</v>
      </c>
      <c r="H17" s="620">
        <f>+UTAMA!H23</f>
        <v>0.215</v>
      </c>
      <c r="I17" s="620">
        <f>UTAMA!J23</f>
        <v>2.1000000000000001E-2</v>
      </c>
      <c r="J17" s="621">
        <f t="shared" si="0"/>
        <v>9.7674418604651176</v>
      </c>
    </row>
    <row r="18" spans="2:13" ht="15.75" x14ac:dyDescent="0.2">
      <c r="B18" s="612">
        <f t="shared" si="1"/>
        <v>10</v>
      </c>
      <c r="C18" s="615" t="s">
        <v>42</v>
      </c>
      <c r="D18" s="616">
        <v>366</v>
      </c>
      <c r="E18" s="617">
        <f>UTAMA!F24</f>
        <v>0.25</v>
      </c>
      <c r="F18" s="618">
        <f>+UTAMA!G24</f>
        <v>69.25</v>
      </c>
      <c r="G18" s="622">
        <f>+UTAMA!I24</f>
        <v>62.88</v>
      </c>
      <c r="H18" s="620">
        <f>+UTAMA!H24</f>
        <v>0.152</v>
      </c>
      <c r="I18" s="623">
        <f>UTAMA!J24</f>
        <v>0.13200000000000001</v>
      </c>
      <c r="J18" s="621">
        <f t="shared" si="0"/>
        <v>86.842105263157904</v>
      </c>
    </row>
    <row r="19" spans="2:13" ht="15.75" x14ac:dyDescent="0.2">
      <c r="B19" s="612">
        <f>+B18+1</f>
        <v>11</v>
      </c>
      <c r="C19" s="615" t="s">
        <v>43</v>
      </c>
      <c r="D19" s="616">
        <v>260</v>
      </c>
      <c r="E19" s="617">
        <f>UTAMA!F25</f>
        <v>0.38500000000000001</v>
      </c>
      <c r="F19" s="618">
        <f>+UTAMA!G25</f>
        <v>45.71</v>
      </c>
      <c r="G19" s="622">
        <f>+UTAMA!I25</f>
        <v>45.77</v>
      </c>
      <c r="H19" s="620">
        <f>+UTAMA!H25</f>
        <v>7.6999999999999999E-2</v>
      </c>
      <c r="I19" s="623">
        <f>UTAMA!J25</f>
        <v>0.218</v>
      </c>
      <c r="J19" s="621">
        <f t="shared" si="0"/>
        <v>283.11688311688312</v>
      </c>
    </row>
    <row r="20" spans="2:13" ht="15.75" x14ac:dyDescent="0.2">
      <c r="B20" s="612">
        <f>+B19+1</f>
        <v>12</v>
      </c>
      <c r="C20" s="615" t="s">
        <v>45</v>
      </c>
      <c r="D20" s="616">
        <v>340</v>
      </c>
      <c r="E20" s="677">
        <f>UTAMA!F27</f>
        <v>2.3410000000000002</v>
      </c>
      <c r="F20" s="618">
        <f>+UTAMA!G27</f>
        <v>109</v>
      </c>
      <c r="G20" s="622">
        <f>+UTAMA!I27</f>
        <v>108.03</v>
      </c>
      <c r="H20" s="620">
        <f>+UTAMA!H27</f>
        <v>0.67100000000000004</v>
      </c>
      <c r="I20" s="623">
        <f>+UTAMA!J27</f>
        <v>0.441</v>
      </c>
      <c r="J20" s="621">
        <f t="shared" si="0"/>
        <v>65.722801788375548</v>
      </c>
      <c r="M20" s="817"/>
    </row>
    <row r="21" spans="2:13" ht="15.75" x14ac:dyDescent="0.2">
      <c r="B21" s="612">
        <f>+B20+1</f>
        <v>13</v>
      </c>
      <c r="C21" s="615" t="s">
        <v>46</v>
      </c>
      <c r="D21" s="616">
        <v>392</v>
      </c>
      <c r="E21" s="677">
        <f>UTAMA!F28</f>
        <v>0.32300000000000001</v>
      </c>
      <c r="F21" s="618">
        <f>+UTAMA!G28</f>
        <v>201.97</v>
      </c>
      <c r="G21" s="622">
        <f>+UTAMA!I28</f>
        <v>198.95</v>
      </c>
      <c r="H21" s="620">
        <f>+UTAMA!H28</f>
        <v>0.13600000000000001</v>
      </c>
      <c r="I21" s="623">
        <f>+UTAMA!J28</f>
        <v>6.0000000000000001E-3</v>
      </c>
      <c r="J21" s="621">
        <f t="shared" si="0"/>
        <v>4.4117647058823524</v>
      </c>
    </row>
    <row r="22" spans="2:13" ht="15.75" x14ac:dyDescent="0.2">
      <c r="B22" s="612">
        <f t="shared" si="1"/>
        <v>14</v>
      </c>
      <c r="C22" s="615" t="s">
        <v>47</v>
      </c>
      <c r="D22" s="616">
        <v>394</v>
      </c>
      <c r="E22" s="677">
        <f>UTAMA!F29</f>
        <v>0.42899999999999999</v>
      </c>
      <c r="F22" s="618">
        <f>+UTAMA!G29</f>
        <v>220.23</v>
      </c>
      <c r="G22" s="622">
        <f>+UTAMA!I29</f>
        <v>220.11</v>
      </c>
      <c r="H22" s="620">
        <f>+UTAMA!H29</f>
        <v>0.16400000000000001</v>
      </c>
      <c r="I22" s="623">
        <f>+UTAMA!J29</f>
        <v>0.157</v>
      </c>
      <c r="J22" s="621">
        <f t="shared" si="0"/>
        <v>95.731707317073173</v>
      </c>
    </row>
    <row r="23" spans="2:13" ht="15.75" x14ac:dyDescent="0.2">
      <c r="B23" s="612">
        <f t="shared" si="1"/>
        <v>15</v>
      </c>
      <c r="C23" s="615" t="s">
        <v>48</v>
      </c>
      <c r="D23" s="616">
        <v>707</v>
      </c>
      <c r="E23" s="677">
        <f>UTAMA!F30</f>
        <v>0.77100000000000002</v>
      </c>
      <c r="F23" s="618">
        <f>+UTAMA!G30</f>
        <v>193.91</v>
      </c>
      <c r="G23" s="622">
        <f>+UTAMA!I30</f>
        <v>192.35</v>
      </c>
      <c r="H23" s="620">
        <f>+UTAMA!H30</f>
        <v>0.40300000000000002</v>
      </c>
      <c r="I23" s="623">
        <f>+UTAMA!J30</f>
        <v>0.19700000000000001</v>
      </c>
      <c r="J23" s="621">
        <f t="shared" si="0"/>
        <v>48.883374689826304</v>
      </c>
    </row>
    <row r="24" spans="2:13" ht="15.75" x14ac:dyDescent="0.2">
      <c r="B24" s="612">
        <f>+B23+1</f>
        <v>16</v>
      </c>
      <c r="C24" s="615" t="s">
        <v>49</v>
      </c>
      <c r="D24" s="616">
        <v>92</v>
      </c>
      <c r="E24" s="677">
        <f>UTAMA!F31</f>
        <v>0.22600000000000001</v>
      </c>
      <c r="F24" s="618">
        <f>+UTAMA!G31</f>
        <v>168.87</v>
      </c>
      <c r="G24" s="622">
        <f>+UTAMA!I31</f>
        <v>166</v>
      </c>
      <c r="H24" s="620">
        <f>+UTAMA!H31</f>
        <v>7.0999999999999994E-2</v>
      </c>
      <c r="I24" s="623">
        <f>+UTAMA!J31</f>
        <v>0</v>
      </c>
      <c r="J24" s="816">
        <v>0</v>
      </c>
    </row>
    <row r="25" spans="2:13" ht="15.75" x14ac:dyDescent="0.2">
      <c r="B25" s="612">
        <f t="shared" si="1"/>
        <v>17</v>
      </c>
      <c r="C25" s="615" t="s">
        <v>50</v>
      </c>
      <c r="D25" s="616">
        <v>319</v>
      </c>
      <c r="E25" s="677">
        <f>UTAMA!F32</f>
        <v>0.71399999999999997</v>
      </c>
      <c r="F25" s="618">
        <f>+UTAMA!G32</f>
        <v>222.89</v>
      </c>
      <c r="G25" s="622">
        <f>+UTAMA!I32</f>
        <v>224.95</v>
      </c>
      <c r="H25" s="620">
        <f>+UTAMA!H32</f>
        <v>0.21199999999999999</v>
      </c>
      <c r="I25" s="623">
        <f>+UTAMA!J32</f>
        <v>0.35599999999999998</v>
      </c>
      <c r="J25" s="621">
        <f t="shared" si="0"/>
        <v>167.9245283018868</v>
      </c>
    </row>
    <row r="26" spans="2:13" ht="15.75" x14ac:dyDescent="0.2">
      <c r="B26" s="612">
        <f t="shared" si="1"/>
        <v>18</v>
      </c>
      <c r="C26" s="615" t="s">
        <v>51</v>
      </c>
      <c r="D26" s="616">
        <v>635</v>
      </c>
      <c r="E26" s="677">
        <f>UTAMA!F33</f>
        <v>1.708</v>
      </c>
      <c r="F26" s="618">
        <f>+UTAMA!G33</f>
        <v>245.52</v>
      </c>
      <c r="G26" s="622">
        <f>+UTAMA!I33</f>
        <v>242.84</v>
      </c>
      <c r="H26" s="620">
        <f>+UTAMA!H33</f>
        <v>0.88400000000000001</v>
      </c>
      <c r="I26" s="623">
        <f>+UTAMA!J33</f>
        <v>0.35199999999999998</v>
      </c>
      <c r="J26" s="621">
        <f t="shared" si="0"/>
        <v>39.819004524886878</v>
      </c>
    </row>
    <row r="27" spans="2:13" ht="15.75" x14ac:dyDescent="0.2">
      <c r="B27" s="612">
        <f t="shared" si="1"/>
        <v>19</v>
      </c>
      <c r="C27" s="615" t="s">
        <v>52</v>
      </c>
      <c r="D27" s="616">
        <v>2000</v>
      </c>
      <c r="E27" s="677">
        <f>UTAMA!F34</f>
        <v>4.3979999999999997</v>
      </c>
      <c r="F27" s="618">
        <f>+UTAMA!G34</f>
        <v>148.13</v>
      </c>
      <c r="G27" s="619">
        <f>+UTAMA!I34</f>
        <v>144.28</v>
      </c>
      <c r="H27" s="620">
        <f>+UTAMA!H34</f>
        <v>2.1320000000000001</v>
      </c>
      <c r="I27" s="620">
        <f>+UTAMA!J34</f>
        <v>0.50700000000000001</v>
      </c>
      <c r="J27" s="621">
        <f t="shared" si="0"/>
        <v>23.780487804878049</v>
      </c>
    </row>
    <row r="28" spans="2:13" ht="15.75" x14ac:dyDescent="0.2">
      <c r="B28" s="612">
        <f t="shared" si="1"/>
        <v>20</v>
      </c>
      <c r="C28" s="615" t="s">
        <v>53</v>
      </c>
      <c r="D28" s="616">
        <v>1126</v>
      </c>
      <c r="E28" s="677">
        <f>UTAMA!F35</f>
        <v>3.3109999999999999</v>
      </c>
      <c r="F28" s="618">
        <f>+UTAMA!G35</f>
        <v>204.86</v>
      </c>
      <c r="G28" s="619">
        <f>+UTAMA!I35</f>
        <v>201.92</v>
      </c>
      <c r="H28" s="620">
        <f>+UTAMA!H35</f>
        <v>3.2320000000000002</v>
      </c>
      <c r="I28" s="620">
        <f>+UTAMA!J35</f>
        <v>1.663</v>
      </c>
      <c r="J28" s="621">
        <f t="shared" si="0"/>
        <v>51.454207920792072</v>
      </c>
    </row>
    <row r="29" spans="2:13" ht="15.75" x14ac:dyDescent="0.2">
      <c r="B29" s="612">
        <f t="shared" si="1"/>
        <v>21</v>
      </c>
      <c r="C29" s="615" t="s">
        <v>54</v>
      </c>
      <c r="D29" s="616">
        <v>1531</v>
      </c>
      <c r="E29" s="677">
        <f>UTAMA!F36</f>
        <v>0.64100000000000001</v>
      </c>
      <c r="F29" s="618">
        <f>+UTAMA!G36</f>
        <v>324.01</v>
      </c>
      <c r="G29" s="622">
        <f>+UTAMA!I36</f>
        <v>321.14999999999998</v>
      </c>
      <c r="H29" s="620">
        <f>+UTAMA!H36</f>
        <v>0.5</v>
      </c>
      <c r="I29" s="623">
        <f>+UTAMA!J36</f>
        <v>0.26800000000000002</v>
      </c>
      <c r="J29" s="621">
        <f t="shared" si="0"/>
        <v>53.6</v>
      </c>
    </row>
    <row r="30" spans="2:13" ht="15.75" x14ac:dyDescent="0.2">
      <c r="B30" s="612">
        <f t="shared" si="1"/>
        <v>22</v>
      </c>
      <c r="C30" s="615" t="s">
        <v>55</v>
      </c>
      <c r="D30" s="616">
        <v>358</v>
      </c>
      <c r="E30" s="677">
        <f>UTAMA!F37</f>
        <v>0.71</v>
      </c>
      <c r="F30" s="618">
        <f>+UTAMA!G37</f>
        <v>127.49</v>
      </c>
      <c r="G30" s="622">
        <f>+UTAMA!I37</f>
        <v>128.04</v>
      </c>
      <c r="H30" s="620">
        <f>+UTAMA!H37</f>
        <v>0.48599999999999999</v>
      </c>
      <c r="I30" s="623">
        <f>+UTAMA!J37</f>
        <v>0.55600000000000005</v>
      </c>
      <c r="J30" s="621">
        <f t="shared" si="0"/>
        <v>114.40329218106997</v>
      </c>
    </row>
    <row r="31" spans="2:13" ht="15.75" x14ac:dyDescent="0.2">
      <c r="B31" s="612">
        <f t="shared" si="1"/>
        <v>23</v>
      </c>
      <c r="C31" s="615" t="s">
        <v>56</v>
      </c>
      <c r="D31" s="616">
        <v>2488</v>
      </c>
      <c r="E31" s="677">
        <f>UTAMA!F38</f>
        <v>0.48</v>
      </c>
      <c r="F31" s="618">
        <f>+UTAMA!G38</f>
        <v>281.23</v>
      </c>
      <c r="G31" s="619">
        <f>+UTAMA!I38</f>
        <v>277.92</v>
      </c>
      <c r="H31" s="620">
        <f>+UTAMA!H38</f>
        <v>0.31900000000000001</v>
      </c>
      <c r="I31" s="623">
        <f>+UTAMA!J38</f>
        <v>7.5999999999999998E-2</v>
      </c>
      <c r="J31" s="621">
        <f t="shared" si="0"/>
        <v>23.824451410658305</v>
      </c>
    </row>
    <row r="32" spans="2:13" ht="15.75" x14ac:dyDescent="0.2">
      <c r="B32" s="612">
        <f t="shared" si="1"/>
        <v>24</v>
      </c>
      <c r="C32" s="615" t="s">
        <v>57</v>
      </c>
      <c r="D32" s="616">
        <v>426</v>
      </c>
      <c r="E32" s="677">
        <f>UTAMA!F39</f>
        <v>2.8849999999999998</v>
      </c>
      <c r="F32" s="618">
        <f>+UTAMA!G39</f>
        <v>97.43</v>
      </c>
      <c r="G32" s="622">
        <f>+UTAMA!I39</f>
        <v>97.77</v>
      </c>
      <c r="H32" s="620">
        <f>+UTAMA!H39</f>
        <v>1.81</v>
      </c>
      <c r="I32" s="623">
        <f>+UTAMA!J39</f>
        <v>2.0190000000000001</v>
      </c>
      <c r="J32" s="621">
        <f t="shared" si="0"/>
        <v>111.54696132596686</v>
      </c>
    </row>
    <row r="33" spans="2:13" ht="15.75" x14ac:dyDescent="0.2">
      <c r="B33" s="612">
        <f t="shared" si="1"/>
        <v>25</v>
      </c>
      <c r="C33" s="615" t="s">
        <v>58</v>
      </c>
      <c r="D33" s="616">
        <v>295</v>
      </c>
      <c r="E33" s="677">
        <f>UTAMA!F40</f>
        <v>7.9000000000000001E-2</v>
      </c>
      <c r="F33" s="618">
        <f>+UTAMA!G40</f>
        <v>188.62</v>
      </c>
      <c r="G33" s="622">
        <f>+UTAMA!I40</f>
        <v>189.29</v>
      </c>
      <c r="H33" s="620">
        <f>+UTAMA!H40</f>
        <v>4.4999999999999998E-2</v>
      </c>
      <c r="I33" s="623">
        <f>+UTAMA!J40</f>
        <v>7.0999999999999994E-2</v>
      </c>
      <c r="J33" s="621">
        <f t="shared" si="0"/>
        <v>157.77777777777777</v>
      </c>
    </row>
    <row r="34" spans="2:13" ht="15.75" x14ac:dyDescent="0.2">
      <c r="B34" s="612">
        <f t="shared" si="1"/>
        <v>26</v>
      </c>
      <c r="C34" s="615" t="s">
        <v>59</v>
      </c>
      <c r="D34" s="616">
        <v>708</v>
      </c>
      <c r="E34" s="677">
        <f>UTAMA!F41</f>
        <v>9.6000000000000002E-2</v>
      </c>
      <c r="F34" s="618">
        <f>+UTAMA!G41</f>
        <v>170.68</v>
      </c>
      <c r="G34" s="622">
        <f>+UTAMA!I41</f>
        <v>167.66</v>
      </c>
      <c r="H34" s="620">
        <f>+UTAMA!H41</f>
        <v>8.5000000000000006E-2</v>
      </c>
      <c r="I34" s="623">
        <f>+UTAMA!J41</f>
        <v>1.0999999999999999E-2</v>
      </c>
      <c r="J34" s="621">
        <f t="shared" si="0"/>
        <v>12.941176470588234</v>
      </c>
    </row>
    <row r="35" spans="2:13" ht="15.75" x14ac:dyDescent="0.2">
      <c r="B35" s="612">
        <f t="shared" si="1"/>
        <v>27</v>
      </c>
      <c r="C35" s="615" t="s">
        <v>60</v>
      </c>
      <c r="D35" s="616">
        <v>1567</v>
      </c>
      <c r="E35" s="677">
        <f>UTAMA!F42</f>
        <v>9.8740000000000006</v>
      </c>
      <c r="F35" s="618">
        <f>+UTAMA!G42</f>
        <v>139.37</v>
      </c>
      <c r="G35" s="619">
        <f>+UTAMA!I42</f>
        <v>139.41999999999999</v>
      </c>
      <c r="H35" s="620">
        <f>+UTAMA!H42</f>
        <v>6.5670000000000002</v>
      </c>
      <c r="I35" s="620">
        <f>+UTAMA!J42</f>
        <v>6.702</v>
      </c>
      <c r="J35" s="621">
        <f t="shared" si="0"/>
        <v>102.05573321151211</v>
      </c>
    </row>
    <row r="36" spans="2:13" ht="15.75" x14ac:dyDescent="0.2">
      <c r="B36" s="612">
        <f t="shared" si="1"/>
        <v>28</v>
      </c>
      <c r="C36" s="615" t="s">
        <v>61</v>
      </c>
      <c r="D36" s="616">
        <v>1353</v>
      </c>
      <c r="E36" s="677">
        <f>UTAMA!F43</f>
        <v>2.6720000000000002</v>
      </c>
      <c r="F36" s="618">
        <f>+UTAMA!G43</f>
        <v>238.09</v>
      </c>
      <c r="G36" s="619">
        <f>+UTAMA!I43</f>
        <v>238.42</v>
      </c>
      <c r="H36" s="620">
        <f>+UTAMA!H43</f>
        <v>1.91</v>
      </c>
      <c r="I36" s="620">
        <f>+UTAMA!J43</f>
        <v>2.1</v>
      </c>
      <c r="J36" s="621">
        <f t="shared" si="0"/>
        <v>109.9476439790576</v>
      </c>
    </row>
    <row r="37" spans="2:13" ht="15.75" x14ac:dyDescent="0.2">
      <c r="B37" s="612">
        <f t="shared" si="1"/>
        <v>29</v>
      </c>
      <c r="C37" s="615" t="s">
        <v>62</v>
      </c>
      <c r="D37" s="616">
        <v>53</v>
      </c>
      <c r="E37" s="677">
        <f>UTAMA!F44</f>
        <v>4.1539999999999999</v>
      </c>
      <c r="F37" s="618">
        <f>+UTAMA!G44</f>
        <v>118.19</v>
      </c>
      <c r="G37" s="619">
        <f>+UTAMA!I44</f>
        <v>118.68</v>
      </c>
      <c r="H37" s="620">
        <f>+UTAMA!H44</f>
        <v>1.93</v>
      </c>
      <c r="I37" s="620">
        <f>+UTAMA!J44</f>
        <v>2.746</v>
      </c>
      <c r="J37" s="621">
        <f t="shared" si="0"/>
        <v>142.279792746114</v>
      </c>
    </row>
    <row r="38" spans="2:13" ht="15.75" x14ac:dyDescent="0.2">
      <c r="B38" s="612">
        <f t="shared" si="1"/>
        <v>30</v>
      </c>
      <c r="C38" s="615" t="s">
        <v>63</v>
      </c>
      <c r="D38" s="616">
        <v>51</v>
      </c>
      <c r="E38" s="677">
        <f>UTAMA!F45</f>
        <v>2.75</v>
      </c>
      <c r="F38" s="618">
        <f>+UTAMA!G45</f>
        <v>110.04</v>
      </c>
      <c r="G38" s="619">
        <f>+UTAMA!I45</f>
        <v>110.19</v>
      </c>
      <c r="H38" s="620">
        <f>+UTAMA!H45</f>
        <v>1.784</v>
      </c>
      <c r="I38" s="620">
        <f>+UTAMA!J45</f>
        <v>2.048</v>
      </c>
      <c r="J38" s="621">
        <f t="shared" si="0"/>
        <v>114.79820627802691</v>
      </c>
    </row>
    <row r="39" spans="2:13" ht="15.75" x14ac:dyDescent="0.2">
      <c r="B39" s="612">
        <f t="shared" si="1"/>
        <v>31</v>
      </c>
      <c r="C39" s="615" t="s">
        <v>213</v>
      </c>
      <c r="D39" s="616">
        <v>0</v>
      </c>
      <c r="E39" s="617">
        <f>UTAMA!F50</f>
        <v>0.47399999999999998</v>
      </c>
      <c r="F39" s="618">
        <f>+UTAMA!G50</f>
        <v>38.549999999999997</v>
      </c>
      <c r="G39" s="619">
        <f>+UTAMA!I50</f>
        <v>38.46</v>
      </c>
      <c r="H39" s="620">
        <f>+UTAMA!H50</f>
        <v>0.34</v>
      </c>
      <c r="I39" s="620">
        <f>UTAMA!J50</f>
        <v>0.41199999999999998</v>
      </c>
      <c r="J39" s="621">
        <f t="shared" si="0"/>
        <v>121.17647058823529</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50.480000000000004</v>
      </c>
      <c r="I41" s="630">
        <f>SUM(I9:I40)</f>
        <v>48.888000000000005</v>
      </c>
      <c r="J41" s="631">
        <f>+I41/H41*100%*100</f>
        <v>96.84627575277338</v>
      </c>
    </row>
    <row r="42" spans="2:13" ht="16.5" thickBot="1" x14ac:dyDescent="0.25">
      <c r="B42" s="632" t="s">
        <v>68</v>
      </c>
      <c r="C42" s="633" t="s">
        <v>69</v>
      </c>
      <c r="D42" s="633"/>
      <c r="E42" s="634"/>
      <c r="F42" s="635"/>
      <c r="G42" s="635"/>
      <c r="H42" s="636" t="s">
        <v>95</v>
      </c>
      <c r="I42" s="637">
        <f>+I41/H41*100%</f>
        <v>0.96846275752773381</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15</v>
      </c>
    </row>
    <row r="46" spans="2:13" ht="15" x14ac:dyDescent="0.2">
      <c r="B46" s="639"/>
      <c r="C46" s="641" t="s">
        <v>100</v>
      </c>
      <c r="D46" s="641"/>
      <c r="E46" s="642" t="s">
        <v>98</v>
      </c>
      <c r="F46" s="641" t="s">
        <v>101</v>
      </c>
      <c r="G46" s="641"/>
      <c r="H46" s="641"/>
      <c r="I46" s="643" t="s">
        <v>176</v>
      </c>
      <c r="J46" s="644">
        <f>COUNTIFS(J9:J40,"&gt;=85",J9:J40,"&lt;=100")</f>
        <v>5</v>
      </c>
    </row>
    <row r="47" spans="2:13" ht="15" x14ac:dyDescent="0.2">
      <c r="B47" s="639"/>
      <c r="C47" s="641" t="s">
        <v>102</v>
      </c>
      <c r="D47" s="641"/>
      <c r="E47" s="642" t="s">
        <v>98</v>
      </c>
      <c r="F47" s="641" t="s">
        <v>103</v>
      </c>
      <c r="G47" s="641"/>
      <c r="H47" s="641"/>
      <c r="I47" s="643" t="s">
        <v>176</v>
      </c>
      <c r="J47" s="255">
        <f>COUNTIFS(J9:J40,"&gt;0",J9:J40,"&lt;=85")</f>
        <v>11</v>
      </c>
    </row>
    <row r="48" spans="2:13" ht="15.75" thickBot="1" x14ac:dyDescent="0.25">
      <c r="B48" s="639"/>
      <c r="C48" s="645">
        <v>0</v>
      </c>
      <c r="D48" s="645"/>
      <c r="E48" s="642" t="s">
        <v>98</v>
      </c>
      <c r="F48" s="641" t="s">
        <v>127</v>
      </c>
      <c r="G48" s="641"/>
      <c r="H48" s="641"/>
      <c r="I48" s="643" t="s">
        <v>176</v>
      </c>
      <c r="J48" s="646">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0"/>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9" t="s">
        <v>335</v>
      </c>
      <c r="C1" s="900"/>
      <c r="D1" s="900"/>
      <c r="E1" s="900"/>
      <c r="F1" s="900"/>
      <c r="G1" s="900"/>
      <c r="H1" s="900"/>
      <c r="I1" s="900"/>
      <c r="J1" s="900"/>
      <c r="K1" s="900"/>
      <c r="L1" s="900"/>
      <c r="M1" s="900"/>
      <c r="N1" s="900"/>
      <c r="O1" s="900"/>
      <c r="P1" s="900"/>
      <c r="Q1" s="900"/>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901" t="s">
        <v>341</v>
      </c>
      <c r="C2" s="902"/>
      <c r="D2" s="902"/>
      <c r="E2" s="902"/>
      <c r="F2" s="902"/>
      <c r="G2" s="902"/>
      <c r="H2" s="902"/>
      <c r="I2" s="902"/>
      <c r="J2" s="902"/>
      <c r="K2" s="902"/>
      <c r="L2" s="902"/>
      <c r="M2" s="902"/>
      <c r="N2" s="902"/>
      <c r="O2" s="902"/>
      <c r="P2" s="902"/>
      <c r="Q2" s="902"/>
      <c r="R2" s="288"/>
      <c r="S2" s="328">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Bawah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Sesuai Rencana</v>
      </c>
      <c r="U4" s="235" t="s">
        <v>31</v>
      </c>
      <c r="W4" s="235" t="s">
        <v>164</v>
      </c>
      <c r="X4" s="235" t="s">
        <v>167</v>
      </c>
      <c r="AA4" s="328">
        <v>3</v>
      </c>
      <c r="AB4" s="235" t="str">
        <f>IF('RINCI 2'!J11=0,"Kosong",IF('RINCI 2'!J11&lt;85,"Di Bawah Rencana",IF('RINCI 2'!J11&gt;100,"Di Atas Rencana","Sesuai Rencana")))</f>
        <v>Sesuai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Cacaban</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Banyukuwung</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8">
        <v>7</v>
      </c>
      <c r="AB8" s="235" t="str">
        <f>IF('RINCI 2'!J15=0,"Kosong",IF('RINCI 2'!J15&lt;85,"Di Bawah Rencana",IF('RINCI 2'!J15&gt;100,"Di Atas Rencana","Sesuai Rencana")))</f>
        <v>Di Bawah Rencana</v>
      </c>
      <c r="AC8" s="235" t="s">
        <v>39</v>
      </c>
      <c r="AE8" s="235" t="s">
        <v>166</v>
      </c>
      <c r="AF8" s="235" t="str">
        <f t="array" ref="AF8">IF(ISERROR(INDEX($AB$1:$AC$33,SMALL(IF($AB$1:$AB$33=$AF$7,ROW($AB$1:$AB$33)),ROW(1:1)),2)),"",INDEX($AB$1:$AC$33,SMALL(IF($AB$1:$AB$33=$AF$7,ROW($AB$1:$AB$33)),ROW(1:1)),2))</f>
        <v>Gunungrowo</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Kedungombo</v>
      </c>
      <c r="AA11" s="328">
        <v>10</v>
      </c>
      <c r="AB11" s="235" t="str">
        <f>IF('RINCI 2'!J18=0,"Kosong",IF('RINCI 2'!J18&lt;85,"Di Bawah Rencana",IF('RINCI 2'!J18&gt;100,"Di Atas Rencana","Sesuai Rencana")))</f>
        <v>Sesuai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Sesuai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14</v>
      </c>
      <c r="G24" s="766" t="s">
        <v>278</v>
      </c>
      <c r="H24" s="766"/>
      <c r="I24" s="767"/>
      <c r="J24" s="768">
        <f>'RINCI 2'!J46+'RINCI 1'!J23</f>
        <v>7</v>
      </c>
      <c r="K24" s="766" t="s">
        <v>279</v>
      </c>
      <c r="L24" s="767"/>
      <c r="M24" s="767"/>
      <c r="N24" s="768">
        <f>'RINCI 1'!J22+'RINCI 2'!J45</f>
        <v>19</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3</v>
      </c>
      <c r="G25" s="766" t="s">
        <v>276</v>
      </c>
      <c r="H25" s="766"/>
      <c r="I25" s="767"/>
      <c r="J25" s="768">
        <f>'RINCI 1'!J23</f>
        <v>2</v>
      </c>
      <c r="K25" s="766" t="s">
        <v>276</v>
      </c>
      <c r="L25" s="767"/>
      <c r="M25" s="767"/>
      <c r="N25" s="768">
        <f>'RINCI 1'!J22</f>
        <v>4</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11</v>
      </c>
      <c r="G26" s="766" t="s">
        <v>277</v>
      </c>
      <c r="H26" s="766"/>
      <c r="I26" s="767"/>
      <c r="J26" s="765">
        <f>'RINCI 2'!J46</f>
        <v>5</v>
      </c>
      <c r="K26" s="766" t="s">
        <v>277</v>
      </c>
      <c r="L26" s="767"/>
      <c r="M26" s="767"/>
      <c r="N26" s="768">
        <f>'RINCI 2'!J45</f>
        <v>15</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7"/>
      <c r="D29" s="897"/>
      <c r="E29" s="897"/>
      <c r="F29" s="897" t="s">
        <v>172</v>
      </c>
      <c r="G29" s="897"/>
      <c r="H29" s="897"/>
      <c r="I29" s="897"/>
      <c r="J29" s="897" t="s">
        <v>173</v>
      </c>
      <c r="K29" s="897"/>
      <c r="L29" s="897"/>
      <c r="M29" s="897"/>
      <c r="N29" s="897" t="s">
        <v>192</v>
      </c>
      <c r="O29" s="897"/>
      <c r="P29" s="897"/>
      <c r="Q29" s="897"/>
      <c r="R29" s="288"/>
      <c r="AA29" s="328">
        <v>28</v>
      </c>
      <c r="AB29" s="235" t="str">
        <f>IF('RINCI 2'!J36=0,"Kosong",IF('RINCI 2'!J36&lt;85,"Di Bawah Rencana",IF('RINCI 2'!J36&gt;100,"Di Atas Rencana","Sesuai Rencana")))</f>
        <v>Di Atas Rencana</v>
      </c>
      <c r="AC29" s="235" t="s">
        <v>61</v>
      </c>
      <c r="AI29" s="285"/>
    </row>
    <row r="30" spans="2:35" x14ac:dyDescent="0.2">
      <c r="B30" s="898" t="s">
        <v>174</v>
      </c>
      <c r="C30" s="897"/>
      <c r="D30" s="897" t="s">
        <v>175</v>
      </c>
      <c r="E30" s="897"/>
      <c r="F30" s="897" t="s">
        <v>174</v>
      </c>
      <c r="G30" s="897"/>
      <c r="H30" s="897" t="s">
        <v>175</v>
      </c>
      <c r="I30" s="897"/>
      <c r="J30" s="897" t="s">
        <v>174</v>
      </c>
      <c r="K30" s="897"/>
      <c r="L30" s="897" t="s">
        <v>175</v>
      </c>
      <c r="M30" s="897"/>
      <c r="N30" s="897" t="s">
        <v>174</v>
      </c>
      <c r="O30" s="897"/>
      <c r="P30" s="897" t="s">
        <v>175</v>
      </c>
      <c r="Q30" s="897"/>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Cacaban</v>
      </c>
      <c r="H31" s="235" t="str">
        <f t="array" ref="H31">IF(ISERROR(INDEX($AB$1:$AC$33,SMALL(IF($AB$1:$AB$33=$AF$4,ROW($AB$1:$AB$33)),ROW(1:1)),2)),"",INDEX($AB$1:$AC$33,SMALL(IF($AB$1:$AB$33=$AF$4,ROW($AB$1:$AB$33)),ROW(1:1)),2))</f>
        <v>Banyukuwung</v>
      </c>
      <c r="J31" s="235" t="str">
        <f t="array" ref="J31">IF(ISERROR(INDEX($T$1:$U$10,SMALL(IF($T$1:$T$10=$X$7,ROW($T$1:$T$10)),ROW(1:1)),2)),"",INDEX($T$1:$U$10,SMALL(IF($T$1:$T$10=$X$7,ROW($T$1:$T$10)),ROW(1:1)),2))</f>
        <v>Malahayu</v>
      </c>
      <c r="L31" s="235" t="str">
        <f t="array" ref="L31">IF(ISERROR(INDEX($AB$1:$AC$33,SMALL(IF($AB$1:$AB$33=$AF$7,ROW($AB$1:$AB$33)),ROW(1:1)),2)),"",INDEX($AB$1:$AC$33,SMALL(IF($AB$1:$AB$33=$AF$7,ROW($AB$1:$AB$33)),ROW(1:1)),2))</f>
        <v>Gunungrowo</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Sempor</v>
      </c>
      <c r="H32" s="235" t="str">
        <f t="array" ref="H32">IF(ISERROR(INDEX($AB$1:$AC$33,SMALL(IF($AB$1:$AB$33=$AF$4,ROW($AB$1:$AB$33)),ROW(2:2)),2)),"",INDEX($AB$1:$AC$33,SMALL(IF($AB$1:$AB$33=$AF$4,ROW($AB$1:$AB$33)),ROW(2:2)),2))</f>
        <v>Simo</v>
      </c>
      <c r="J32" s="235" t="str">
        <f t="array" ref="J32">IF(ISERROR(INDEX($T$1:$U$10,SMALL(IF($T$1:$T$10=$X$7,ROW($T$1:$T$10)),ROW(2:2)),2)),"",INDEX($T$1:$U$10,SMALL(IF($T$1:$T$10=$X$7,ROW($T$1:$T$10)),ROW(2:2)),2))</f>
        <v>Rawapening</v>
      </c>
      <c r="L32" s="235" t="str">
        <f t="array" ref="L32">IF(ISERROR(INDEX($AB$1:$AC$33,SMALL(IF($AB$1:$AB$33=$AF$7,ROW($AB$1:$AB$33)),ROW(2:2)),2)),"",INDEX($AB$1:$AC$33,SMALL(IF($AB$1:$AB$33=$AF$7,ROW($AB$1:$AB$33)),ROW(2:2)),2))</f>
        <v>Greneng</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Wadaslintang</v>
      </c>
      <c r="H33" s="235" t="str">
        <f t="array" ref="H33">IF(ISERROR(INDEX($AB$1:$AC$33,SMALL(IF($AB$1:$AB$33=$AF$4,ROW($AB$1:$AB$33)),ROW(3:3)),2)),"",INDEX($AB$1:$AC$33,SMALL(IF($AB$1:$AB$33=$AF$4,ROW($AB$1:$AB$33)),ROW(3:3)),2))</f>
        <v>Krisak</v>
      </c>
      <c r="J33" s="235" t="str">
        <f t="array" ref="J33">IF(ISERROR(INDEX($T$1:$U$10,SMALL(IF($T$1:$T$10=$X$7,ROW($T$1:$T$10)),ROW(3:3)),2)),"",INDEX($T$1:$U$10,SMALL(IF($T$1:$T$10=$X$7,ROW($T$1:$T$10)),ROW(3:3)),2))</f>
        <v/>
      </c>
      <c r="L33" s="235" t="str">
        <f t="array" ref="L33">IF(ISERROR(INDEX($AB$1:$AC$33,SMALL(IF($AB$1:$AB$33=$AF$7,ROW($AB$1:$AB$33)),ROW(3:3)),2)),"",INDEX($AB$1:$AC$33,SMALL(IF($AB$1:$AB$33=$AF$7,ROW($AB$1:$AB$33)),ROW(3:3)),2))</f>
        <v>Butak</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Plumbon</v>
      </c>
      <c r="J34" s="235" t="str">
        <f t="array" ref="J34">IF(ISERROR(INDEX($T$1:$U$10,SMALL(IF($T$1:$T$10=$X$7,ROW($T$1:$T$10)),ROW(4:4)),2)),"",INDEX($T$1:$U$10,SMALL(IF($T$1:$T$10=$X$7,ROW($T$1:$T$10)),ROW(4:4)),2))</f>
        <v/>
      </c>
      <c r="L34" s="235" t="str">
        <f t="array" ref="L34">IF(ISERROR(INDEX($AB$1:$AC$33,SMALL(IF($AB$1:$AB$33=$AF$7,ROW($AB$1:$AB$33)),ROW(4:4)),2)),"",INDEX($AB$1:$AC$33,SMALL(IF($AB$1:$AB$33=$AF$7,ROW($AB$1:$AB$33)),ROW(4:4)),2))</f>
        <v>Songputri</v>
      </c>
      <c r="N34" s="235" t="str">
        <f t="array" ref="N34">IF(ISERROR(INDEX($T$1:$U$10,SMALL(IF($T$1:$T$10=$X$10,ROW($T$1:$T$10)),ROW(4:4)),2)),"",INDEX($T$1:$U$10,SMALL(IF($T$1:$T$10=$X$10,ROW($T$1:$T$10)),ROW(4:4)),2))</f>
        <v>Jatibarang</v>
      </c>
      <c r="P34" s="235" t="str">
        <f t="array" ref="P34">IF(ISERROR(INDEX($AB$1:$AC$33,SMALL(IF($AB$1:$AB$33=$AF$10,ROW($AB$1:$AB$33)),ROW(4:4)),2)),"",INDEX($AB$1:$AC$33,SMALL(IF($AB$1:$AB$33=$AF$10,ROW($AB$1:$AB$33)),ROW(4:4)),2))</f>
        <v>Lodanwetan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Parangjoho</v>
      </c>
      <c r="J35" s="235" t="str">
        <f t="array" ref="J35">IF(ISERROR(INDEX($T$1:$U$10,SMALL(IF($T$1:$T$10=$X$7,ROW($T$1:$T$10)),ROW(5:5)),2)),"",INDEX($T$1:$U$10,SMALL(IF($T$1:$T$10=$X$7,ROW($T$1:$T$10)),ROW(5:5)),2))</f>
        <v/>
      </c>
      <c r="L35" s="235" t="str">
        <f t="array" ref="L35">IF(ISERROR(INDEX($AB$1:$AC$33,SMALL(IF($AB$1:$AB$33=$AF$7,ROW($AB$1:$AB$33)),ROW(5:5)),2)),"",INDEX($AB$1:$AC$33,SMALL(IF($AB$1:$AB$33=$AF$7,ROW($AB$1:$AB$33)),ROW(5:5)),2))</f>
        <v>Panohan</v>
      </c>
      <c r="N35" s="235" t="str">
        <f t="array" ref="N35">IF(ISERROR(INDEX($T$1:$U$10,SMALL(IF($T$1:$T$10=$X$10,ROW($T$1:$T$10)),ROW(5:5)),2)),"",INDEX($T$1:$U$10,SMALL(IF($T$1:$T$10=$X$10,ROW($T$1:$T$10)),ROW(5:5)),2))</f>
        <v/>
      </c>
      <c r="P35" s="235" t="str">
        <f t="array" ref="P35">IF(ISERROR(INDEX($AB$1:$AC$33,SMALL(IF($AB$1:$AB$33=$AF$10,ROW($AB$1:$AB$33)),ROW(5:5)),2)),"",INDEX($AB$1:$AC$33,SMALL(IF($AB$1:$AB$33=$AF$10,ROW($AB$1:$AB$33)),ROW(5:5)),2))</f>
        <v>Nglangon</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Ngancar</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Sanggeh</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Lalung</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Nawangan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Delingan</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Kembangan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Gebyar</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Ketro</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Botok</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Blimbing</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Brambang</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Cengklik</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Klego</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Jombor</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Mulur</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Grawan</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abSelected="1" topLeftCell="B19" zoomScale="90" zoomScaleNormal="90" workbookViewId="0">
      <selection activeCell="L38" sqref="L38"/>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6"/>
      <c r="C37" s="839"/>
      <c r="D37" s="839"/>
      <c r="E37" s="839"/>
      <c r="F37" s="839"/>
      <c r="G37" s="839"/>
      <c r="H37" s="839"/>
      <c r="I37" s="839"/>
      <c r="J37" s="907"/>
    </row>
    <row r="38" spans="2:10" x14ac:dyDescent="0.2">
      <c r="B38" s="244"/>
      <c r="J38" s="245"/>
    </row>
    <row r="39" spans="2:10" ht="20.25" x14ac:dyDescent="0.3">
      <c r="B39" s="906" t="s">
        <v>340</v>
      </c>
      <c r="C39" s="839"/>
      <c r="D39" s="839"/>
      <c r="E39" s="839"/>
      <c r="F39" s="839"/>
      <c r="G39" s="839"/>
      <c r="H39" s="839"/>
      <c r="I39" s="839"/>
      <c r="J39" s="907"/>
    </row>
    <row r="40" spans="2:10" x14ac:dyDescent="0.2">
      <c r="B40" s="244"/>
      <c r="J40" s="245"/>
    </row>
    <row r="41" spans="2:10" x14ac:dyDescent="0.2">
      <c r="B41" s="244"/>
      <c r="J41" s="245"/>
    </row>
    <row r="42" spans="2:10" ht="15" customHeight="1" x14ac:dyDescent="0.2">
      <c r="B42" s="244"/>
      <c r="J42" s="245"/>
    </row>
    <row r="43" spans="2:10" ht="26.25" customHeight="1" x14ac:dyDescent="0.4">
      <c r="B43" s="903" t="s">
        <v>295</v>
      </c>
      <c r="C43" s="904"/>
      <c r="D43" s="904"/>
      <c r="E43" s="904"/>
      <c r="F43" s="904"/>
      <c r="G43" s="904"/>
      <c r="H43" s="904"/>
      <c r="I43" s="904"/>
      <c r="J43" s="905"/>
    </row>
    <row r="44" spans="2:10" ht="26.25" x14ac:dyDescent="0.4">
      <c r="B44" s="903" t="s">
        <v>296</v>
      </c>
      <c r="C44" s="904"/>
      <c r="D44" s="904"/>
      <c r="E44" s="904"/>
      <c r="F44" s="904"/>
      <c r="G44" s="904"/>
      <c r="H44" s="904"/>
      <c r="I44" s="904"/>
      <c r="J44" s="905"/>
    </row>
    <row r="45" spans="2:10" ht="26.25" x14ac:dyDescent="0.4">
      <c r="B45" s="903" t="s">
        <v>178</v>
      </c>
      <c r="C45" s="904"/>
      <c r="D45" s="904"/>
      <c r="E45" s="904"/>
      <c r="F45" s="904"/>
      <c r="G45" s="904"/>
      <c r="H45" s="904"/>
      <c r="I45" s="904"/>
      <c r="J45" s="905"/>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9" t="s">
        <v>285</v>
      </c>
      <c r="C2" s="819"/>
      <c r="D2" s="819"/>
      <c r="E2" s="819"/>
      <c r="F2" s="819"/>
      <c r="G2" s="819"/>
      <c r="H2" s="819"/>
      <c r="I2" s="819"/>
      <c r="J2" s="819"/>
      <c r="K2" s="819"/>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8" t="s">
        <v>332</v>
      </c>
      <c r="C1" s="908"/>
      <c r="D1" s="908"/>
      <c r="E1" s="908"/>
      <c r="F1" s="908"/>
      <c r="G1" s="908"/>
      <c r="H1" s="908"/>
      <c r="I1" s="908"/>
      <c r="J1" s="908"/>
      <c r="K1" s="908"/>
      <c r="L1" s="908"/>
      <c r="M1" s="908"/>
      <c r="N1" s="908"/>
      <c r="O1" s="908"/>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20" t="s">
        <v>286</v>
      </c>
      <c r="C2" s="820"/>
      <c r="D2" s="820"/>
      <c r="E2" s="820"/>
      <c r="F2" s="820"/>
      <c r="G2" s="820"/>
      <c r="H2" s="820"/>
      <c r="I2" s="820"/>
      <c r="J2" s="820"/>
      <c r="K2" s="820"/>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20" t="s">
        <v>287</v>
      </c>
      <c r="C2" s="820"/>
      <c r="D2" s="820"/>
      <c r="E2" s="820"/>
      <c r="F2" s="820"/>
      <c r="G2" s="820"/>
      <c r="H2" s="820"/>
      <c r="I2" s="820"/>
      <c r="J2" s="820"/>
      <c r="K2" s="820"/>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292</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20" t="s">
        <v>291</v>
      </c>
      <c r="C2" s="820"/>
      <c r="D2" s="820"/>
      <c r="E2" s="820"/>
      <c r="F2" s="820"/>
      <c r="G2" s="820"/>
      <c r="H2" s="820"/>
      <c r="I2" s="820"/>
      <c r="J2" s="820"/>
      <c r="K2" s="820"/>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20" t="s">
        <v>290</v>
      </c>
      <c r="C2" s="820"/>
      <c r="D2" s="820"/>
      <c r="E2" s="820"/>
      <c r="F2" s="820"/>
      <c r="G2" s="820"/>
      <c r="H2" s="820"/>
      <c r="I2" s="820"/>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289</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2023-06-22T02:00:53Z</dcterms:modified>
</cp:coreProperties>
</file>