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N39"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205" i="11" l="1"/>
  <c r="J31" i="13"/>
  <c r="AB24" i="30" s="1"/>
  <c r="J26" i="13"/>
  <c r="AB19" i="30" s="1"/>
  <c r="J25" i="13"/>
  <c r="AB18" i="30" s="1"/>
  <c r="J24" i="13"/>
  <c r="AB17" i="30" s="1"/>
  <c r="J21" i="13"/>
  <c r="AB14" i="30" s="1"/>
  <c r="AQ74" i="11"/>
  <c r="AQ75" i="11" s="1"/>
  <c r="AQ76" i="11" s="1"/>
  <c r="AS73" i="11"/>
  <c r="AS68" i="11"/>
  <c r="AS65" i="11"/>
  <c r="H155" i="11"/>
  <c r="AS66" i="11"/>
  <c r="AS72" i="11"/>
  <c r="AS70" i="11"/>
  <c r="AS67" i="11"/>
  <c r="AS75" i="11"/>
  <c r="H305"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<sst xmlns="http://schemas.openxmlformats.org/spreadsheetml/2006/main" count="1581" uniqueCount="346">
  <si>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</si>
  <si>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</si>
  <si>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</si>
  <si>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</si>
  <si>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</si>
  <si>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</si>
  <si>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</si>
  <si>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</si>
  <si>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</si>
  <si>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</si>
  <si>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</si>
  <si>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</si>
  <si>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</si>
  <si>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</si>
  <si>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</si>
  <si>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</si>
  <si>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</si>
  <si>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</si>
  <si>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</si>
  <si>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</si>
  <si>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</si>
  <si>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</si>
  <si>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</si>
  <si>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</si>
  <si>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</si>
  <si>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</si>
  <si>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</si>
  <si>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</si>
  <si>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</si>
  <si>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</si>
  <si>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</si>
  <si>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</si>
  <si>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</si>
  <si>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</si>
  <si>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</si>
  <si>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</si>
  <si>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</si>
  <si>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</si>
  <si>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</si>
  <si>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</si>
  <si>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</si>
  <si>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</si>
  <si>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</si>
  <si>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</si>
  <si>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</si>
  <si>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</si>
  <si>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</si>
  <si>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</si>
  <si>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</si>
  <si>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</si>
  <si>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</si>
  <si>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</si>
  <si>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</si>
  <si>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</si>
  <si>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</si>
  <si>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</si>
  <si>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</si>
  <si>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</si>
  <si>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</si>
  <si>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</si>
  <si>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</si>
  <si>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</si>
  <si>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</si>
  <si>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</si>
  <si>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</si>
  <si>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</si>
  <si>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</si>
  <si>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</si>
  <si>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</si>
  <si>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</si>
  <si>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</si>
  <si>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</si>
  <si>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</si>
  <si>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</si>
  <si>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</si>
  <si>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</si>
  <si>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</si>
  <si>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</si>
  <si>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</si>
  <si>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</si>
  <si>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</si>
  <si>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</si>
  <si>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</si>
  <si>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</si>
  <si>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</si>
  <si>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</si>
  <si>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</si>
  <si>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</si>
  <si>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</si>
  <si>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</si>
  <si>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</si>
  <si>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</si>
  <si>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</si>
  <si>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</si>
  <si>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</si>
  <si>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</si>
  <si>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</si>
  <si>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</si>
  <si>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</si>
  <si>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</si>
  <si>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</si>
  <si>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</si>
  <si>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</si>
  <si>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</si>
  <si>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</si>
  <si>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</si>
  <si>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</si>
  <si>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</si>
  <si>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</si>
  <si>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</si>
  <si>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</si>
  <si>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</si>
  <si>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</si>
  <si>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</si>
  <si>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</si>
  <si>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</si>
  <si>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</si>
  <si>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</si>
  <si>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</si>
  <si>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</si>
  <si>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</si>
  <si>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</si>
  <si>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</si>
  <si>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</si>
  <si>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</si>
  <si>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</si>
  <si>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</si>
  <si>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</si>
  <si>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</si>
  <si>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</si>
  <si>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</si>
  <si>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</si>
  <si>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</si>
  <si>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</si>
  <si>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</si>
  <si>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</si>
  <si>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</si>
  <si>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</si>
  <si>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</si>
  <si>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</si>
  <si>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</si>
  <si>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</si>
  <si>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</si>
  <si>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</si>
  <si>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</si>
  <si>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</si>
  <si>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</si>
  <si>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</si>
  <si>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</si>
  <si>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</si>
  <si>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</si>
  <si>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</si>
  <si>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</si>
  <si>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</si>
  <si>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</si>
  <si>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</si>
  <si>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</si>
  <si>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</si>
  <si>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</si>
  <si>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</si>
  <si>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</si>
  <si>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</si>
  <si>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</si>
  <si>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</si>
  <si>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</si>
  <si>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</si>
  <si>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</si>
  <si>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</si>
  <si>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</si>
  <si>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</si>
  <si>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</si>
  <si>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</si>
  <si>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</si>
  <si>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</si>
  <si>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</si>
  <si>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</si>
  <si>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</si>
  <si>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</si>
  <si>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</si>
  <si>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</si>
  <si>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</si>
  <si>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</si>
  <si>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</si>
  <si>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</si>
  <si>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</si>
  <si>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</si>
  <si>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</si>
  <si>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</si>
  <si>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</si>
  <si>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</si>
  <si>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</si>
  <si>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</si>
  <si>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</si>
  <si>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</si>
  <si>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</si>
  <si>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</si>
  <si>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</si>
  <si>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</si>
  <si>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</si>
  <si>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</si>
  <si>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</si>
  <si>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</si>
  <si>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</si>
  <si>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</si>
  <si>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</si>
  <si>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</si>
  <si>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</si>
  <si>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</si>
  <si>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</si>
  <si>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</si>
  <si>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</si>
  <si>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</si>
  <si>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</si>
  <si>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</si>
  <si>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</si>
  <si>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</si>
  <si>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</si>
  <si>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</si>
  <si>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</si>
  <si>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</si>
  <si>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</si>
  <si>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</si>
  <si>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</si>
  <si>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</si>
  <si>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</si>
  <si>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</si>
  <si>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</si>
  <si>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</si>
  <si>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</si>
  <si>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</si>
  <si>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</si>
  <si>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</si>
  <si>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</si>
  <si>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</si>
  <si>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</si>
  <si>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</si>
  <si>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</si>
  <si>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</si>
  <si>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</si>
  <si>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</si>
  <si>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</si>
  <si>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</si>
  <si>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</si>
  <si>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</si>
  <si>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</si>
  <si>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</si>
  <si>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</si>
  <si>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</si>
  <si>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</si>
  <si>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</si>
  <si>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</si>
  <si>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</si>
  <si>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</si>
  <si>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</si>
  <si>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</si>
  <si>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</si>
  <si>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</si>
  <si>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</si>
  <si>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</si>
  <si>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</si>
  <si>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</si>
  <si>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</si>
  <si>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</si>
  <si>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</si>
  <si>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</si>
  <si>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</si>
  <si>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</si>
  <si>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</si>
  <si>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</si>
  <si>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</si>
  <si>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</si>
  <si>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</si>
  <si>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</si>
  <si>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</si>
  <si>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</si>
  <si>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</si>
  <si>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</si>
  <si>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</si>
  <si>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</si>
  <si>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</si>
  <si>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</si>
  <si>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</si>
  <si>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</si>
  <si>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</si>
  <si>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</si>
  <si>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</si>
  <si>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</si>
  <si>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</si>
  <si>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</si>
  <si>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</si>
  <si>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</si>
  <si>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</si>
  <si>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</si>
  <si>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</si>
  <si>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</si>
  <si>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</si>
  <si>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</si>
  <si>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</si>
  <si>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</si>
  <si>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</si>
  <si>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</si>
  <si>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</si>
  <si>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</si>
  <si>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</si>
  <si>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</si>
  <si>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</si>
  <si>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</si>
  <si>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</si>
  <si>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</si>
  <si>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</si>
  <si>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</si>
  <si>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</si>
  <si>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</si>
  <si>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</si>
  <si>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</si>
  <si>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</si>
  <si>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</si>
  <si>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</si>
  <si>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</si>
  <si>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</si>
  <si>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</si>
  <si>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</si>
  <si>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</si>
  <si>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</si>
  <si>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</si>
  <si>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</si>
  <si>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</si>
  <si>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</si>
  <si>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</si>
  <si>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</si>
  <si>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</si>
  <si>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</si>
  <si>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</si>
  <si>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</si>
  <si>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</si>
  <si>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</si>
  <si>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</si>
  <si>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</si>
  <si>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</si>
  <si>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t>
  </si>
  <si>
    <t>hnf</t>
  </si>
  <si>
    <t>NOVEMBER</t>
  </si>
  <si>
    <t xml:space="preserve">MINGGU KE III NOVEMBER ( 15 NOVEMBER S/D 21 NOVEMBER 2022 ) dalam Juta m3  </t>
  </si>
  <si>
    <t>MINGGU KE III NOVEMBER 2022</t>
  </si>
  <si>
    <t>MINGGU  :  III NOVEMBER 2022</t>
  </si>
  <si>
    <t>*) = KONDISI  SAMPAI DENGAN TANGGAL 21 NOVEMBER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</si>
</sst>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0" fontId="46" fillId="0" borderId="0" xfId="40" applyFont="1" applyAlignment="1">
      <alignment horizontal="center" vertical="center"/>
    </xf>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43" fontId="46" fillId="29"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3" fontId="46" fillId="0" borderId="64" xfId="0" applyNumberFormat="1" applyFont="1" applyBorder="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1141.6500000000001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511264984"/>
        <c:axId val="511263024"/>
      </c:lineChart>
      <c:catAx>
        <c:axId val="5112649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511263024"/>
        <c:crosses val="autoZero"/>
        <c:auto val="0"/>
        <c:lblAlgn val="ctr"/>
        <c:lblOffset val="100"/>
        <c:tickLblSkip val="1"/>
        <c:tickMarkSkip val="1"/>
        <c:noMultiLvlLbl val="0"/>
      </c:catAx>
      <c:valAx>
        <c:axId val="51126302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51126498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518894440"/>
        <c:axId val="518892872"/>
      </c:lineChart>
      <c:catAx>
        <c:axId val="518894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18892872"/>
        <c:crosses val="autoZero"/>
        <c:auto val="0"/>
        <c:lblAlgn val="ctr"/>
        <c:lblOffset val="100"/>
        <c:tickLblSkip val="1"/>
        <c:tickMarkSkip val="1"/>
        <c:noMultiLvlLbl val="0"/>
      </c:catAx>
      <c:valAx>
        <c:axId val="51889287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1889444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518893264"/>
        <c:axId val="518896008"/>
      </c:lineChart>
      <c:catAx>
        <c:axId val="5188932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518896008"/>
        <c:crosses val="autoZero"/>
        <c:auto val="0"/>
        <c:lblAlgn val="ctr"/>
        <c:lblOffset val="100"/>
        <c:tickLblSkip val="1"/>
        <c:tickMarkSkip val="1"/>
        <c:noMultiLvlLbl val="0"/>
      </c:catAx>
      <c:valAx>
        <c:axId val="51889600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5188932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518895224"/>
        <c:axId val="316851160"/>
      </c:lineChart>
      <c:catAx>
        <c:axId val="51889522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16851160"/>
        <c:crosses val="autoZero"/>
        <c:auto val="1"/>
        <c:lblAlgn val="ctr"/>
        <c:lblOffset val="100"/>
        <c:noMultiLvlLbl val="0"/>
      </c:catAx>
      <c:valAx>
        <c:axId val="3168511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51889522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316852728"/>
        <c:axId val="316849200"/>
      </c:barChart>
      <c:catAx>
        <c:axId val="31685272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16849200"/>
        <c:crossesAt val="0"/>
        <c:auto val="0"/>
        <c:lblAlgn val="ctr"/>
        <c:lblOffset val="100"/>
        <c:tickLblSkip val="1"/>
        <c:tickMarkSkip val="1"/>
        <c:noMultiLvlLbl val="0"/>
      </c:catAx>
      <c:valAx>
        <c:axId val="316849200"/>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1685272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1619.76</c:v>
                </c:pt>
                <c:pt idx="174">
                  <c:v>1615.59</c:v>
                </c:pt>
                <c:pt idx="175">
                  <c:v>1607.16</c:v>
                </c:pt>
                <c:pt idx="176">
                  <c:v>1607.67</c:v>
                </c:pt>
                <c:pt idx="177">
                  <c:v>1604.3</c:v>
                </c:pt>
                <c:pt idx="178">
                  <c:v>1596.34</c:v>
                </c:pt>
                <c:pt idx="179">
                  <c:v>1593.11</c:v>
                </c:pt>
                <c:pt idx="180">
                  <c:v>1590.82</c:v>
                </c:pt>
                <c:pt idx="181">
                  <c:v>1587.5</c:v>
                </c:pt>
                <c:pt idx="182">
                  <c:v>1584.38</c:v>
                </c:pt>
                <c:pt idx="183">
                  <c:v>1583.46</c:v>
                </c:pt>
                <c:pt idx="184">
                  <c:v>1587.34</c:v>
                </c:pt>
                <c:pt idx="185">
                  <c:v>1587</c:v>
                </c:pt>
                <c:pt idx="186">
                  <c:v>1598</c:v>
                </c:pt>
                <c:pt idx="187">
                  <c:v>1601.82</c:v>
                </c:pt>
                <c:pt idx="191">
                  <c:v>1594.25</c:v>
                </c:pt>
                <c:pt idx="192">
                  <c:v>1586.44</c:v>
                </c:pt>
                <c:pt idx="193">
                  <c:v>1582.83</c:v>
                </c:pt>
                <c:pt idx="194">
                  <c:v>1574.74</c:v>
                </c:pt>
                <c:pt idx="195">
                  <c:v>1568.19</c:v>
                </c:pt>
                <c:pt idx="196">
                  <c:v>1565.86</c:v>
                </c:pt>
                <c:pt idx="197">
                  <c:v>1560.7</c:v>
                </c:pt>
                <c:pt idx="198">
                  <c:v>1558.82</c:v>
                </c:pt>
                <c:pt idx="199">
                  <c:v>1553.09</c:v>
                </c:pt>
                <c:pt idx="200">
                  <c:v>1549.77</c:v>
                </c:pt>
                <c:pt idx="201">
                  <c:v>1538.13</c:v>
                </c:pt>
                <c:pt idx="202">
                  <c:v>1536.66</c:v>
                </c:pt>
                <c:pt idx="203">
                  <c:v>1530.87</c:v>
                </c:pt>
                <c:pt idx="204">
                  <c:v>1526.8</c:v>
                </c:pt>
                <c:pt idx="205">
                  <c:v>1524.39</c:v>
                </c:pt>
                <c:pt idx="206">
                  <c:v>1529.23</c:v>
                </c:pt>
                <c:pt idx="207">
                  <c:v>1530.7</c:v>
                </c:pt>
                <c:pt idx="208">
                  <c:v>1528.56</c:v>
                </c:pt>
                <c:pt idx="209">
                  <c:v>1528.52</c:v>
                </c:pt>
                <c:pt idx="210">
                  <c:v>1525.51</c:v>
                </c:pt>
                <c:pt idx="211">
                  <c:v>1518.91</c:v>
                </c:pt>
                <c:pt idx="212">
                  <c:v>1512.58</c:v>
                </c:pt>
                <c:pt idx="213">
                  <c:v>1503.34</c:v>
                </c:pt>
                <c:pt idx="214">
                  <c:v>1495.62</c:v>
                </c:pt>
                <c:pt idx="215">
                  <c:v>1488.27</c:v>
                </c:pt>
                <c:pt idx="216">
                  <c:v>1480.89</c:v>
                </c:pt>
                <c:pt idx="217">
                  <c:v>1475.25</c:v>
                </c:pt>
                <c:pt idx="218">
                  <c:v>1470.32</c:v>
                </c:pt>
                <c:pt idx="219">
                  <c:v>1464.38</c:v>
                </c:pt>
                <c:pt idx="220">
                  <c:v>1456.25</c:v>
                </c:pt>
                <c:pt idx="221">
                  <c:v>1451.64</c:v>
                </c:pt>
                <c:pt idx="222">
                  <c:v>1438.53</c:v>
                </c:pt>
                <c:pt idx="223">
                  <c:v>1431.88</c:v>
                </c:pt>
                <c:pt idx="224">
                  <c:v>1419.43</c:v>
                </c:pt>
                <c:pt idx="225">
                  <c:v>1412.6</c:v>
                </c:pt>
                <c:pt idx="226">
                  <c:v>1404.41</c:v>
                </c:pt>
                <c:pt idx="227">
                  <c:v>1399.4</c:v>
                </c:pt>
                <c:pt idx="228">
                  <c:v>1394.54</c:v>
                </c:pt>
                <c:pt idx="229">
                  <c:v>1390.65</c:v>
                </c:pt>
                <c:pt idx="230">
                  <c:v>1386.04</c:v>
                </c:pt>
                <c:pt idx="231">
                  <c:v>1383.94</c:v>
                </c:pt>
                <c:pt idx="232">
                  <c:v>1382.43</c:v>
                </c:pt>
                <c:pt idx="233">
                  <c:v>1375.84</c:v>
                </c:pt>
                <c:pt idx="234">
                  <c:v>1369.63</c:v>
                </c:pt>
                <c:pt idx="235">
                  <c:v>1371.03</c:v>
                </c:pt>
                <c:pt idx="236">
                  <c:v>1373.65</c:v>
                </c:pt>
                <c:pt idx="237">
                  <c:v>1384.04</c:v>
                </c:pt>
                <c:pt idx="241">
                  <c:v>1382.27</c:v>
                </c:pt>
                <c:pt idx="242">
                  <c:v>1390.2</c:v>
                </c:pt>
                <c:pt idx="243">
                  <c:v>1388.7</c:v>
                </c:pt>
                <c:pt idx="244">
                  <c:v>1383.34</c:v>
                </c:pt>
                <c:pt idx="245">
                  <c:v>1376.48</c:v>
                </c:pt>
                <c:pt idx="246">
                  <c:v>1366.42</c:v>
                </c:pt>
                <c:pt idx="247">
                  <c:v>1357.03</c:v>
                </c:pt>
                <c:pt idx="248">
                  <c:v>1349.86</c:v>
                </c:pt>
                <c:pt idx="249">
                  <c:v>1341.65</c:v>
                </c:pt>
                <c:pt idx="250">
                  <c:v>1335.89</c:v>
                </c:pt>
                <c:pt idx="251">
                  <c:v>1330.35</c:v>
                </c:pt>
                <c:pt idx="252">
                  <c:v>1323.1</c:v>
                </c:pt>
                <c:pt idx="253">
                  <c:v>1320.44</c:v>
                </c:pt>
                <c:pt idx="254">
                  <c:v>1305.08</c:v>
                </c:pt>
                <c:pt idx="255">
                  <c:v>1303.8900000000001</c:v>
                </c:pt>
                <c:pt idx="256">
                  <c:v>1301.6400000000001</c:v>
                </c:pt>
                <c:pt idx="257">
                  <c:v>1299.78</c:v>
                </c:pt>
                <c:pt idx="258">
                  <c:v>1293.8900000000001</c:v>
                </c:pt>
                <c:pt idx="259">
                  <c:v>1288.18</c:v>
                </c:pt>
                <c:pt idx="260">
                  <c:v>1282.0899999999999</c:v>
                </c:pt>
                <c:pt idx="261">
                  <c:v>1276.1300000000001</c:v>
                </c:pt>
                <c:pt idx="262">
                  <c:v>1278.18</c:v>
                </c:pt>
                <c:pt idx="263">
                  <c:v>1270.99</c:v>
                </c:pt>
                <c:pt idx="264">
                  <c:v>1264.71</c:v>
                </c:pt>
                <c:pt idx="265">
                  <c:v>1254.77</c:v>
                </c:pt>
                <c:pt idx="266">
                  <c:v>1253.45</c:v>
                </c:pt>
                <c:pt idx="267">
                  <c:v>1252.72</c:v>
                </c:pt>
                <c:pt idx="268">
                  <c:v>1260.8699999999999</c:v>
                </c:pt>
                <c:pt idx="269">
                  <c:v>1262.8699999999999</c:v>
                </c:pt>
                <c:pt idx="270">
                  <c:v>1263.96</c:v>
                </c:pt>
                <c:pt idx="271">
                  <c:v>1242.54</c:v>
                </c:pt>
                <c:pt idx="272">
                  <c:v>1240.54</c:v>
                </c:pt>
                <c:pt idx="273">
                  <c:v>1231.1400000000001</c:v>
                </c:pt>
                <c:pt idx="274">
                  <c:v>1224.72</c:v>
                </c:pt>
                <c:pt idx="275">
                  <c:v>1215.45</c:v>
                </c:pt>
                <c:pt idx="276">
                  <c:v>1207.8699999999999</c:v>
                </c:pt>
                <c:pt idx="277">
                  <c:v>1198.6099999999999</c:v>
                </c:pt>
                <c:pt idx="278">
                  <c:v>1188.6099999999999</c:v>
                </c:pt>
                <c:pt idx="279">
                  <c:v>1177.96</c:v>
                </c:pt>
                <c:pt idx="280">
                  <c:v>1170.24</c:v>
                </c:pt>
                <c:pt idx="281">
                  <c:v>1161.4000000000001</c:v>
                </c:pt>
                <c:pt idx="282">
                  <c:v>1154.54</c:v>
                </c:pt>
                <c:pt idx="283">
                  <c:v>1150.73</c:v>
                </c:pt>
                <c:pt idx="284">
                  <c:v>1145.75</c:v>
                </c:pt>
                <c:pt idx="285">
                  <c:v>1136.04</c:v>
                </c:pt>
                <c:pt idx="286">
                  <c:v>1125.3800000000001</c:v>
                </c:pt>
                <c:pt idx="287">
                  <c:v>1119.26</c:v>
                </c:pt>
                <c:pt idx="288">
                  <c:v>1109.08</c:v>
                </c:pt>
                <c:pt idx="289">
                  <c:v>1107.5999999999999</c:v>
                </c:pt>
                <c:pt idx="290">
                  <c:v>1108.81</c:v>
                </c:pt>
                <c:pt idx="291">
                  <c:v>1109.1099999999999</c:v>
                </c:pt>
                <c:pt idx="292">
                  <c:v>1104.6199999999999</c:v>
                </c:pt>
                <c:pt idx="293">
                  <c:v>1096.8599999999999</c:v>
                </c:pt>
                <c:pt idx="294">
                  <c:v>1093.8699999999999</c:v>
                </c:pt>
                <c:pt idx="295">
                  <c:v>1082.55</c:v>
                </c:pt>
                <c:pt idx="296">
                  <c:v>1008.67</c:v>
                </c:pt>
                <c:pt idx="297">
                  <c:v>1090.43</c:v>
                </c:pt>
                <c:pt idx="298">
                  <c:v>1112.96</c:v>
                </c:pt>
                <c:pt idx="299">
                  <c:v>1126.33</c:v>
                </c:pt>
                <c:pt idx="300">
                  <c:v>1128.1500000000001</c:v>
                </c:pt>
                <c:pt idx="301">
                  <c:v>1130.51</c:v>
                </c:pt>
                <c:pt idx="302">
                  <c:v>1077.47</c:v>
                </c:pt>
                <c:pt idx="303">
                  <c:v>1116.99</c:v>
                </c:pt>
                <c:pt idx="304">
                  <c:v>1110.71</c:v>
                </c:pt>
                <c:pt idx="305">
                  <c:v>1106.18</c:v>
                </c:pt>
                <c:pt idx="306">
                  <c:v>1102.4000000000001</c:v>
                </c:pt>
                <c:pt idx="307">
                  <c:v>1112.6400000000001</c:v>
                </c:pt>
                <c:pt idx="308">
                  <c:v>1125.05</c:v>
                </c:pt>
                <c:pt idx="309">
                  <c:v>1158.78</c:v>
                </c:pt>
                <c:pt idx="310">
                  <c:v>1162.4100000000001</c:v>
                </c:pt>
                <c:pt idx="311">
                  <c:v>1161.08</c:v>
                </c:pt>
                <c:pt idx="312">
                  <c:v>1159.2</c:v>
                </c:pt>
                <c:pt idx="313">
                  <c:v>1152.8800000000001</c:v>
                </c:pt>
                <c:pt idx="314">
                  <c:v>1158.58</c:v>
                </c:pt>
                <c:pt idx="315">
                  <c:v>1150.97</c:v>
                </c:pt>
                <c:pt idx="316">
                  <c:v>1142.4100000000001</c:v>
                </c:pt>
                <c:pt idx="317">
                  <c:v>1128.94</c:v>
                </c:pt>
                <c:pt idx="318">
                  <c:v>1117.49</c:v>
                </c:pt>
                <c:pt idx="319">
                  <c:v>1106.0899999999999</c:v>
                </c:pt>
                <c:pt idx="320">
                  <c:v>1096.56</c:v>
                </c:pt>
                <c:pt idx="321">
                  <c:v>1087.99</c:v>
                </c:pt>
                <c:pt idx="322">
                  <c:v>1081.19</c:v>
                </c:pt>
                <c:pt idx="323">
                  <c:v>1077.7</c:v>
                </c:pt>
                <c:pt idx="324">
                  <c:v>1073.1400000000001</c:v>
                </c:pt>
                <c:pt idx="325">
                  <c:v>1084.1099999999999</c:v>
                </c:pt>
                <c:pt idx="326">
                  <c:v>1092.99</c:v>
                </c:pt>
                <c:pt idx="327">
                  <c:v>1093.77</c:v>
                </c:pt>
                <c:pt idx="328">
                  <c:v>1093.48</c:v>
                </c:pt>
                <c:pt idx="329">
                  <c:v>1097.79</c:v>
                </c:pt>
                <c:pt idx="330">
                  <c:v>1094.29</c:v>
                </c:pt>
                <c:pt idx="331">
                  <c:v>1094.56</c:v>
                </c:pt>
                <c:pt idx="332">
                  <c:v>1091.22</c:v>
                </c:pt>
                <c:pt idx="333">
                  <c:v>1095.19</c:v>
                </c:pt>
                <c:pt idx="334">
                  <c:v>1097.6099999999999</c:v>
                </c:pt>
                <c:pt idx="335">
                  <c:v>1096.5999999999999</c:v>
                </c:pt>
                <c:pt idx="336">
                  <c:v>1092.1099999999999</c:v>
                </c:pt>
                <c:pt idx="337">
                  <c:v>1131.98</c:v>
                </c:pt>
                <c:pt idx="338">
                  <c:v>1149.94</c:v>
                </c:pt>
                <c:pt idx="339">
                  <c:v>1141.6500000000001</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316849984"/>
        <c:axId val="316850376"/>
      </c:lineChart>
      <c:dateAx>
        <c:axId val="31684998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16850376"/>
        <c:crosses val="autoZero"/>
        <c:auto val="0"/>
        <c:lblOffset val="100"/>
        <c:baseTimeUnit val="days"/>
        <c:majorUnit val="1"/>
        <c:majorTimeUnit val="months"/>
        <c:minorUnit val="1"/>
        <c:minorTimeUnit val="months"/>
      </c:dateAx>
      <c:valAx>
        <c:axId val="31685037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1684998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316851552"/>
        <c:axId val="51832994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316851552"/>
        <c:axId val="518329944"/>
      </c:lineChart>
      <c:catAx>
        <c:axId val="31685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518329944"/>
        <c:crosses val="autoZero"/>
        <c:auto val="0"/>
        <c:lblAlgn val="ctr"/>
        <c:lblOffset val="100"/>
        <c:tickLblSkip val="1"/>
        <c:tickMarkSkip val="1"/>
        <c:noMultiLvlLbl val="0"/>
      </c:catAx>
      <c:valAx>
        <c:axId val="51832994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31685155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1.8149999999999999</c:v>
                </c:pt>
                <c:pt idx="1">
                  <c:v>4.1550000000000002</c:v>
                </c:pt>
                <c:pt idx="2">
                  <c:v>36.279000000000003</c:v>
                </c:pt>
                <c:pt idx="3">
                  <c:v>202.14599999999999</c:v>
                </c:pt>
                <c:pt idx="4">
                  <c:v>24.928000000000001</c:v>
                </c:pt>
                <c:pt idx="5">
                  <c:v>14.93</c:v>
                </c:pt>
                <c:pt idx="6">
                  <c:v>249.6</c:v>
                </c:pt>
                <c:pt idx="7">
                  <c:v>5.181</c:v>
                </c:pt>
                <c:pt idx="8">
                  <c:v>2.99</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17.75</c:v>
                </c:pt>
                <c:pt idx="1">
                  <c:v>30.594999999999999</c:v>
                </c:pt>
                <c:pt idx="2">
                  <c:v>20.832000000000001</c:v>
                </c:pt>
                <c:pt idx="3">
                  <c:v>466.93400000000003</c:v>
                </c:pt>
                <c:pt idx="4">
                  <c:v>167.36</c:v>
                </c:pt>
                <c:pt idx="5">
                  <c:v>24.51</c:v>
                </c:pt>
                <c:pt idx="6">
                  <c:v>333.69</c:v>
                </c:pt>
                <c:pt idx="7">
                  <c:v>9.3070000000000004</c:v>
                </c:pt>
                <c:pt idx="8">
                  <c:v>11.26</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518329552"/>
        <c:axId val="51833033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53.12</c:v>
                </c:pt>
                <c:pt idx="1">
                  <c:v>74.3</c:v>
                </c:pt>
                <c:pt idx="2">
                  <c:v>461.44</c:v>
                </c:pt>
                <c:pt idx="3">
                  <c:v>85.1</c:v>
                </c:pt>
                <c:pt idx="4">
                  <c:v>131.65</c:v>
                </c:pt>
                <c:pt idx="5">
                  <c:v>66.819999999999993</c:v>
                </c:pt>
                <c:pt idx="6">
                  <c:v>179.68</c:v>
                </c:pt>
                <c:pt idx="7">
                  <c:v>229.81</c:v>
                </c:pt>
                <c:pt idx="8">
                  <c:v>149.63</c:v>
                </c:pt>
              </c:numCache>
            </c:numRef>
          </c:cat>
          <c:val>
            <c:numRef>
              <c:f>'RINCI 1'!$F$9:$F$17</c:f>
              <c:numCache>
                <c:formatCode>_(* #,##0.00_);_(* \(#,##0.00\);_(* "-"??_);_(@_)</c:formatCode>
                <c:ptCount val="9"/>
                <c:pt idx="0">
                  <c:v>47.74</c:v>
                </c:pt>
                <c:pt idx="1">
                  <c:v>66.260000000000005</c:v>
                </c:pt>
                <c:pt idx="2">
                  <c:v>462.42</c:v>
                </c:pt>
                <c:pt idx="3">
                  <c:v>76.59</c:v>
                </c:pt>
                <c:pt idx="4">
                  <c:v>124.45</c:v>
                </c:pt>
                <c:pt idx="5">
                  <c:v>61.22</c:v>
                </c:pt>
                <c:pt idx="6">
                  <c:v>170.67</c:v>
                </c:pt>
                <c:pt idx="7">
                  <c:v>229</c:v>
                </c:pt>
                <c:pt idx="8">
                  <c:v>140.34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53.12</c:v>
                </c:pt>
                <c:pt idx="1">
                  <c:v>74.3</c:v>
                </c:pt>
                <c:pt idx="2">
                  <c:v>461.44</c:v>
                </c:pt>
                <c:pt idx="3">
                  <c:v>85.1</c:v>
                </c:pt>
                <c:pt idx="4">
                  <c:v>131.65</c:v>
                </c:pt>
                <c:pt idx="5">
                  <c:v>66.819999999999993</c:v>
                </c:pt>
                <c:pt idx="6">
                  <c:v>179.68</c:v>
                </c:pt>
                <c:pt idx="7">
                  <c:v>229.81</c:v>
                </c:pt>
                <c:pt idx="8">
                  <c:v>149.63</c:v>
                </c:pt>
              </c:numCache>
            </c:numRef>
          </c:cat>
          <c:val>
            <c:numRef>
              <c:f>'RINCI 1'!$G$9:$G$17</c:f>
              <c:numCache>
                <c:formatCode>_(* #,##0.00_);_(* \(#,##0.00\);_(* "-"??_);_(@_)</c:formatCode>
                <c:ptCount val="9"/>
                <c:pt idx="0">
                  <c:v>53.12</c:v>
                </c:pt>
                <c:pt idx="1">
                  <c:v>74.3</c:v>
                </c:pt>
                <c:pt idx="2">
                  <c:v>461.44</c:v>
                </c:pt>
                <c:pt idx="3">
                  <c:v>85.1</c:v>
                </c:pt>
                <c:pt idx="4">
                  <c:v>131.65</c:v>
                </c:pt>
                <c:pt idx="5">
                  <c:v>66.819999999999993</c:v>
                </c:pt>
                <c:pt idx="6">
                  <c:v>179.68</c:v>
                </c:pt>
                <c:pt idx="7">
                  <c:v>229.81</c:v>
                </c:pt>
                <c:pt idx="8">
                  <c:v>149.63</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518330728"/>
        <c:axId val="518331512"/>
      </c:lineChart>
      <c:catAx>
        <c:axId val="5183295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518330336"/>
        <c:crossesAt val="10"/>
        <c:auto val="0"/>
        <c:lblAlgn val="ctr"/>
        <c:lblOffset val="100"/>
        <c:tickLblSkip val="1"/>
        <c:tickMarkSkip val="1"/>
        <c:noMultiLvlLbl val="0"/>
      </c:catAx>
      <c:valAx>
        <c:axId val="51833033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518329552"/>
        <c:crosses val="autoZero"/>
        <c:crossBetween val="between"/>
        <c:majorUnit val="50"/>
      </c:valAx>
      <c:catAx>
        <c:axId val="51833072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518331512"/>
        <c:crosses val="autoZero"/>
        <c:auto val="0"/>
        <c:lblAlgn val="ctr"/>
        <c:lblOffset val="100"/>
        <c:noMultiLvlLbl val="0"/>
      </c:catAx>
      <c:valAx>
        <c:axId val="51833151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1833072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0.10299999999999999</c:v>
                </c:pt>
                <c:pt idx="1">
                  <c:v>0.01</c:v>
                </c:pt>
                <c:pt idx="2">
                  <c:v>0.122</c:v>
                </c:pt>
                <c:pt idx="3">
                  <c:v>0.78200000000000003</c:v>
                </c:pt>
                <c:pt idx="4">
                  <c:v>1.2E-2</c:v>
                </c:pt>
                <c:pt idx="5">
                  <c:v>4.7E-2</c:v>
                </c:pt>
                <c:pt idx="6">
                  <c:v>3.5230000000000001</c:v>
                </c:pt>
                <c:pt idx="7">
                  <c:v>1.8240000000000001</c:v>
                </c:pt>
                <c:pt idx="8">
                  <c:v>3.2050000000000001</c:v>
                </c:pt>
                <c:pt idx="9">
                  <c:v>0.82099999999999995</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518331904"/>
        <c:axId val="51832837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0.4</c:v>
                </c:pt>
                <c:pt idx="1">
                  <c:v>0.56999999999999995</c:v>
                </c:pt>
                <c:pt idx="2">
                  <c:v>0.46</c:v>
                </c:pt>
                <c:pt idx="3">
                  <c:v>1.597</c:v>
                </c:pt>
                <c:pt idx="4">
                  <c:v>1.6E-2</c:v>
                </c:pt>
                <c:pt idx="5">
                  <c:v>5.3999999999999999E-2</c:v>
                </c:pt>
                <c:pt idx="6">
                  <c:v>6.5940000000000003</c:v>
                </c:pt>
                <c:pt idx="7">
                  <c:v>2.1816</c:v>
                </c:pt>
                <c:pt idx="8">
                  <c:v>4.2290000000000001</c:v>
                </c:pt>
                <c:pt idx="9">
                  <c:v>2.81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693160792"/>
        <c:axId val="693161184"/>
      </c:lineChart>
      <c:catAx>
        <c:axId val="51833190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518328376"/>
        <c:crosses val="autoZero"/>
        <c:auto val="1"/>
        <c:lblAlgn val="ctr"/>
        <c:lblOffset val="100"/>
        <c:tickMarkSkip val="1"/>
        <c:noMultiLvlLbl val="0"/>
      </c:catAx>
      <c:valAx>
        <c:axId val="51832837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518331904"/>
        <c:crosses val="autoZero"/>
        <c:crossBetween val="between"/>
        <c:majorUnit val="0.5"/>
      </c:valAx>
      <c:catAx>
        <c:axId val="693160792"/>
        <c:scaling>
          <c:orientation val="minMax"/>
        </c:scaling>
        <c:delete val="1"/>
        <c:axPos val="b"/>
        <c:numFmt formatCode="General" sourceLinked="1"/>
        <c:majorTickMark val="out"/>
        <c:minorTickMark val="none"/>
        <c:tickLblPos val="nextTo"/>
        <c:crossAx val="693161184"/>
        <c:crosses val="autoZero"/>
        <c:auto val="1"/>
        <c:lblAlgn val="ctr"/>
        <c:lblOffset val="100"/>
        <c:noMultiLvlLbl val="0"/>
      </c:catAx>
      <c:valAx>
        <c:axId val="69316118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69316079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318.33999999999997</c:v>
                </c:pt>
                <c:pt idx="1">
                  <c:v>122.63</c:v>
                </c:pt>
                <c:pt idx="2">
                  <c:v>278.83</c:v>
                </c:pt>
                <c:pt idx="3">
                  <c:v>95.35</c:v>
                </c:pt>
                <c:pt idx="4">
                  <c:v>187.36</c:v>
                </c:pt>
                <c:pt idx="5">
                  <c:v>169.13</c:v>
                </c:pt>
                <c:pt idx="6">
                  <c:v>138.05000000000001</c:v>
                </c:pt>
                <c:pt idx="7">
                  <c:v>237.93</c:v>
                </c:pt>
                <c:pt idx="8">
                  <c:v>120.25</c:v>
                </c:pt>
                <c:pt idx="9">
                  <c:v>108.72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322.85000000000002</c:v>
                </c:pt>
                <c:pt idx="1">
                  <c:v>128.15</c:v>
                </c:pt>
                <c:pt idx="2">
                  <c:v>282.72000000000003</c:v>
                </c:pt>
                <c:pt idx="3">
                  <c:v>96.98</c:v>
                </c:pt>
                <c:pt idx="4">
                  <c:v>187.58</c:v>
                </c:pt>
                <c:pt idx="5">
                  <c:v>169.42</c:v>
                </c:pt>
                <c:pt idx="6">
                  <c:v>139.38</c:v>
                </c:pt>
                <c:pt idx="7">
                  <c:v>238.58</c:v>
                </c:pt>
                <c:pt idx="8">
                  <c:v>120.79</c:v>
                </c:pt>
                <c:pt idx="9">
                  <c:v>110.13</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693158440"/>
        <c:axId val="693161576"/>
      </c:barChart>
      <c:catAx>
        <c:axId val="69315844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693161576"/>
        <c:crossesAt val="0"/>
        <c:auto val="0"/>
        <c:lblAlgn val="ctr"/>
        <c:lblOffset val="100"/>
        <c:tickLblSkip val="1"/>
        <c:tickMarkSkip val="1"/>
        <c:noMultiLvlLbl val="0"/>
      </c:catAx>
      <c:valAx>
        <c:axId val="69316157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69315844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17.75</c:v>
                </c:pt>
                <c:pt idx="1">
                  <c:v>30.594999999999999</c:v>
                </c:pt>
                <c:pt idx="2">
                  <c:v>20.832000000000001</c:v>
                </c:pt>
                <c:pt idx="3">
                  <c:v>466.93400000000003</c:v>
                </c:pt>
                <c:pt idx="4">
                  <c:v>167.36</c:v>
                </c:pt>
                <c:pt idx="5">
                  <c:v>24.51</c:v>
                </c:pt>
                <c:pt idx="6">
                  <c:v>333.69</c:v>
                </c:pt>
                <c:pt idx="7">
                  <c:v>9.3070000000000004</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693159224"/>
        <c:axId val="693159616"/>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17.75</c:v>
                </c:pt>
                <c:pt idx="1">
                  <c:v>30.594999999999999</c:v>
                </c:pt>
                <c:pt idx="2">
                  <c:v>20.832000000000001</c:v>
                </c:pt>
                <c:pt idx="3">
                  <c:v>466.93400000000003</c:v>
                </c:pt>
                <c:pt idx="4">
                  <c:v>167.36</c:v>
                </c:pt>
                <c:pt idx="5">
                  <c:v>24.51</c:v>
                </c:pt>
                <c:pt idx="6">
                  <c:v>333.69</c:v>
                </c:pt>
                <c:pt idx="7">
                  <c:v>9.3070000000000004</c:v>
                </c:pt>
              </c:numCache>
            </c:numRef>
          </c:cat>
          <c:val>
            <c:numRef>
              <c:f>'RINCI 1'!$F$9:$F$16</c:f>
              <c:numCache>
                <c:formatCode>_(* #,##0.00_);_(* \(#,##0.00\);_(* "-"??_);_(@_)</c:formatCode>
                <c:ptCount val="8"/>
                <c:pt idx="0">
                  <c:v>47.74</c:v>
                </c:pt>
                <c:pt idx="1">
                  <c:v>66.260000000000005</c:v>
                </c:pt>
                <c:pt idx="2">
                  <c:v>462.42</c:v>
                </c:pt>
                <c:pt idx="3">
                  <c:v>76.59</c:v>
                </c:pt>
                <c:pt idx="4">
                  <c:v>124.45</c:v>
                </c:pt>
                <c:pt idx="5">
                  <c:v>61.22</c:v>
                </c:pt>
                <c:pt idx="6">
                  <c:v>170.67</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17.75</c:v>
                </c:pt>
                <c:pt idx="1">
                  <c:v>30.594999999999999</c:v>
                </c:pt>
                <c:pt idx="2">
                  <c:v>20.832000000000001</c:v>
                </c:pt>
                <c:pt idx="3">
                  <c:v>466.93400000000003</c:v>
                </c:pt>
                <c:pt idx="4">
                  <c:v>167.36</c:v>
                </c:pt>
                <c:pt idx="5">
                  <c:v>24.51</c:v>
                </c:pt>
                <c:pt idx="6">
                  <c:v>333.69</c:v>
                </c:pt>
                <c:pt idx="7">
                  <c:v>9.3070000000000004</c:v>
                </c:pt>
              </c:numCache>
            </c:numRef>
          </c:cat>
          <c:val>
            <c:numRef>
              <c:f>'RINCI 1'!$G$9:$G$16</c:f>
              <c:numCache>
                <c:formatCode>_(* #,##0.00_);_(* \(#,##0.00\);_(* "-"??_);_(@_)</c:formatCode>
                <c:ptCount val="8"/>
                <c:pt idx="0">
                  <c:v>53.12</c:v>
                </c:pt>
                <c:pt idx="1">
                  <c:v>74.3</c:v>
                </c:pt>
                <c:pt idx="2">
                  <c:v>461.44</c:v>
                </c:pt>
                <c:pt idx="3">
                  <c:v>85.1</c:v>
                </c:pt>
                <c:pt idx="4">
                  <c:v>131.65</c:v>
                </c:pt>
                <c:pt idx="5">
                  <c:v>66.819999999999993</c:v>
                </c:pt>
                <c:pt idx="6">
                  <c:v>179.68</c:v>
                </c:pt>
                <c:pt idx="7">
                  <c:v>229.81</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693160400"/>
        <c:axId val="700003336"/>
      </c:lineChart>
      <c:catAx>
        <c:axId val="69315922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693159616"/>
        <c:crossesAt val="10"/>
        <c:auto val="0"/>
        <c:lblAlgn val="ctr"/>
        <c:lblOffset val="100"/>
        <c:tickLblSkip val="1"/>
        <c:tickMarkSkip val="1"/>
        <c:noMultiLvlLbl val="0"/>
      </c:catAx>
      <c:valAx>
        <c:axId val="69315961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693159224"/>
        <c:crosses val="autoZero"/>
        <c:crossBetween val="between"/>
        <c:majorUnit val="100"/>
      </c:valAx>
      <c:catAx>
        <c:axId val="6931604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700003336"/>
        <c:crosses val="autoZero"/>
        <c:auto val="0"/>
        <c:lblAlgn val="ctr"/>
        <c:lblOffset val="100"/>
        <c:noMultiLvlLbl val="0"/>
      </c:catAx>
      <c:valAx>
        <c:axId val="70000333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6931604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511265376"/>
        <c:axId val="511263808"/>
      </c:lineChart>
      <c:catAx>
        <c:axId val="511265376"/>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11263808"/>
        <c:crosses val="autoZero"/>
        <c:auto val="0"/>
        <c:lblAlgn val="ctr"/>
        <c:lblOffset val="100"/>
        <c:tickLblSkip val="1"/>
        <c:tickMarkSkip val="1"/>
        <c:noMultiLvlLbl val="0"/>
      </c:catAx>
      <c:valAx>
        <c:axId val="51126380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51126537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67354320"/>
        <c:axId val="367355104"/>
      </c:lineChart>
      <c:catAx>
        <c:axId val="367354320"/>
        <c:scaling>
          <c:orientation val="minMax"/>
        </c:scaling>
        <c:delete val="0"/>
        <c:axPos val="b"/>
        <c:numFmt formatCode="General" sourceLinked="0"/>
        <c:majorTickMark val="none"/>
        <c:minorTickMark val="none"/>
        <c:tickLblPos val="nextTo"/>
        <c:txPr>
          <a:bodyPr/>
          <a:lstStyle/>
          <a:p>
            <a:pPr>
              <a:defRPr lang="en-GB"/>
            </a:pPr>
            <a:endParaRPr lang="en-US"/>
          </a:p>
        </c:txPr>
        <c:crossAx val="367355104"/>
        <c:crosses val="autoZero"/>
        <c:auto val="1"/>
        <c:lblAlgn val="ctr"/>
        <c:lblOffset val="100"/>
        <c:noMultiLvlLbl val="0"/>
      </c:catAx>
      <c:valAx>
        <c:axId val="36735510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6735432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67357064"/>
        <c:axId val="367355888"/>
      </c:lineChart>
      <c:catAx>
        <c:axId val="36735706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67355888"/>
        <c:crosses val="autoZero"/>
        <c:auto val="0"/>
        <c:lblAlgn val="ctr"/>
        <c:lblOffset val="100"/>
        <c:tickLblSkip val="1"/>
        <c:tickMarkSkip val="1"/>
        <c:noMultiLvlLbl val="0"/>
      </c:catAx>
      <c:valAx>
        <c:axId val="36735588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6735706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511449968"/>
        <c:axId val="511446832"/>
      </c:lineChart>
      <c:catAx>
        <c:axId val="511449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11446832"/>
        <c:crossesAt val="0"/>
        <c:auto val="0"/>
        <c:lblAlgn val="ctr"/>
        <c:lblOffset val="100"/>
        <c:tickMarkSkip val="1"/>
        <c:noMultiLvlLbl val="0"/>
      </c:catAx>
      <c:valAx>
        <c:axId val="51144683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1144996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511448400"/>
        <c:axId val="511448008"/>
      </c:lineChart>
      <c:catAx>
        <c:axId val="51144840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511448008"/>
        <c:crosses val="autoZero"/>
        <c:auto val="0"/>
        <c:lblAlgn val="ctr"/>
        <c:lblOffset val="100"/>
        <c:tickLblSkip val="1"/>
        <c:tickMarkSkip val="1"/>
        <c:noMultiLvlLbl val="0"/>
      </c:catAx>
      <c:valAx>
        <c:axId val="51144800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51144840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511449576"/>
        <c:axId val="519168432"/>
      </c:lineChart>
      <c:catAx>
        <c:axId val="51144957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519168432"/>
        <c:crosses val="autoZero"/>
        <c:auto val="0"/>
        <c:lblAlgn val="ctr"/>
        <c:lblOffset val="100"/>
        <c:tickLblSkip val="1"/>
        <c:tickMarkSkip val="1"/>
        <c:noMultiLvlLbl val="0"/>
      </c:catAx>
      <c:valAx>
        <c:axId val="51916843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51144957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519169216"/>
        <c:axId val="519169608"/>
      </c:lineChart>
      <c:catAx>
        <c:axId val="519169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19169608"/>
        <c:crossesAt val="0"/>
        <c:auto val="0"/>
        <c:lblAlgn val="ctr"/>
        <c:lblOffset val="100"/>
        <c:tickLblSkip val="1"/>
        <c:tickMarkSkip val="1"/>
        <c:noMultiLvlLbl val="0"/>
      </c:catAx>
      <c:valAx>
        <c:axId val="51916960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1916921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519171960"/>
        <c:axId val="519170784"/>
      </c:lineChart>
      <c:catAx>
        <c:axId val="5191719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519170784"/>
        <c:crossesAt val="0"/>
        <c:auto val="0"/>
        <c:lblAlgn val="ctr"/>
        <c:lblOffset val="100"/>
        <c:tickMarkSkip val="1"/>
        <c:noMultiLvlLbl val="0"/>
      </c:catAx>
      <c:valAx>
        <c:axId val="51917078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51917196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Q39" sqref="Q39"/>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customWidth="1"/>
    <col min="8" max="8" width="15.140625" style="208" customWidth="1"/>
    <col min="9" max="9" width="15" style="208" customWidth="1"/>
    <col min="10" max="11" width="15.28515625" style="208" customWidth="1"/>
    <col min="12" max="12" width="6.5703125" style="208" customWidth="1"/>
    <col min="13" max="13" width="14.285156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73" t="s">
        <v>282</v>
      </c>
      <c r="C2" s="773"/>
      <c r="D2" s="773"/>
      <c r="E2" s="773"/>
      <c r="F2" s="773"/>
      <c r="G2" s="773"/>
      <c r="H2" s="773"/>
      <c r="I2" s="773"/>
      <c r="L2" s="207"/>
      <c r="M2" s="207"/>
      <c r="N2" s="207"/>
      <c r="O2" s="207"/>
      <c r="P2" s="207"/>
      <c r="Q2" s="207"/>
    </row>
    <row r="3" spans="2:17" ht="16.5" thickBot="1"/>
    <row r="4" spans="2:17" ht="27" customHeight="1" thickBot="1">
      <c r="B4" s="412" t="s">
        <v>1</v>
      </c>
      <c r="C4" s="413">
        <v>2014</v>
      </c>
      <c r="D4" s="413">
        <v>2015</v>
      </c>
      <c r="E4" s="453">
        <v>2016</v>
      </c>
      <c r="F4" s="455">
        <v>2017</v>
      </c>
      <c r="G4" s="455">
        <v>2018</v>
      </c>
      <c r="H4" s="770">
        <v>2019</v>
      </c>
      <c r="I4" s="467">
        <v>2020</v>
      </c>
      <c r="J4" s="465">
        <v>2021</v>
      </c>
      <c r="K4" s="574">
        <v>2022</v>
      </c>
      <c r="L4" s="209"/>
      <c r="M4" s="210"/>
      <c r="N4" s="210"/>
      <c r="O4" s="210"/>
      <c r="P4" s="210"/>
      <c r="Q4" s="210"/>
    </row>
    <row r="5" spans="2:17" ht="21" customHeight="1" thickBot="1">
      <c r="B5" s="412" t="s">
        <v>2</v>
      </c>
      <c r="C5" s="449">
        <v>1269.796</v>
      </c>
      <c r="D5" s="449">
        <v>1220.8030000000001</v>
      </c>
      <c r="E5" s="454">
        <v>650.16999999999996</v>
      </c>
      <c r="F5" s="456">
        <v>1550.17</v>
      </c>
      <c r="G5" s="456">
        <v>1337.03</v>
      </c>
      <c r="H5" s="771">
        <v>685.98</v>
      </c>
      <c r="I5" s="468">
        <v>578.73</v>
      </c>
      <c r="J5" s="676">
        <v>1335.21</v>
      </c>
      <c r="K5" s="675">
        <v>1123.8399999999999</v>
      </c>
      <c r="L5" s="576"/>
      <c r="M5" s="211"/>
      <c r="N5" s="211"/>
      <c r="O5" s="211"/>
      <c r="P5" s="211"/>
      <c r="Q5" s="211"/>
    </row>
    <row r="6" spans="2:17" ht="21" customHeight="1" thickBot="1">
      <c r="B6" s="412" t="s">
        <v>3</v>
      </c>
      <c r="C6" s="449">
        <v>1337.1590000000001</v>
      </c>
      <c r="D6" s="449">
        <v>1468.3579999999999</v>
      </c>
      <c r="E6" s="454">
        <v>1032.74</v>
      </c>
      <c r="F6" s="456">
        <v>1611.58</v>
      </c>
      <c r="G6" s="456">
        <v>1607.51</v>
      </c>
      <c r="H6" s="772">
        <v>965.1</v>
      </c>
      <c r="I6" s="468">
        <v>933.5</v>
      </c>
      <c r="J6" s="676">
        <v>1620.18</v>
      </c>
      <c r="K6" s="675">
        <v>1327.38</v>
      </c>
      <c r="L6" s="576"/>
      <c r="M6" s="211"/>
      <c r="N6" s="211"/>
      <c r="O6" s="211"/>
      <c r="P6" s="211"/>
      <c r="Q6" s="211"/>
    </row>
    <row r="7" spans="2:17" ht="21" customHeight="1" thickBot="1">
      <c r="B7" s="412" t="s">
        <v>4</v>
      </c>
      <c r="C7" s="449">
        <v>1484.335</v>
      </c>
      <c r="D7" s="449">
        <v>1612.5889999999999</v>
      </c>
      <c r="E7" s="454">
        <v>1187.53</v>
      </c>
      <c r="F7" s="456">
        <v>1573.59</v>
      </c>
      <c r="G7" s="456">
        <v>1635.05</v>
      </c>
      <c r="H7" s="457">
        <v>1280.54</v>
      </c>
      <c r="I7" s="769">
        <v>1248.96</v>
      </c>
      <c r="J7" s="676">
        <v>1609.71</v>
      </c>
      <c r="K7" s="675">
        <v>1521.12</v>
      </c>
      <c r="L7" s="576"/>
      <c r="M7" s="211"/>
      <c r="N7" s="672"/>
      <c r="O7" s="211"/>
      <c r="P7" s="211"/>
      <c r="Q7" s="211"/>
    </row>
    <row r="8" spans="2:17" ht="21" customHeight="1" thickBot="1">
      <c r="B8" s="412" t="s">
        <v>5</v>
      </c>
      <c r="C8" s="450">
        <v>1562.1959999999999</v>
      </c>
      <c r="D8" s="449">
        <v>1742.549</v>
      </c>
      <c r="E8" s="454">
        <v>1298.76</v>
      </c>
      <c r="F8" s="456">
        <v>1646.07</v>
      </c>
      <c r="G8" s="456">
        <v>1530.75</v>
      </c>
      <c r="H8" s="457">
        <v>1321.99</v>
      </c>
      <c r="I8" s="769">
        <v>1325.65</v>
      </c>
      <c r="J8" s="676">
        <v>1551.92</v>
      </c>
      <c r="K8" s="675">
        <v>1500.57</v>
      </c>
      <c r="L8" s="576"/>
      <c r="M8" s="211"/>
      <c r="N8" s="211"/>
      <c r="O8" s="212"/>
      <c r="P8" s="211"/>
      <c r="Q8" s="211"/>
    </row>
    <row r="9" spans="2:17" ht="21" customHeight="1" thickBot="1">
      <c r="B9" s="412" t="s">
        <v>6</v>
      </c>
      <c r="C9" s="449">
        <v>1452.779</v>
      </c>
      <c r="D9" s="449">
        <v>1583.836</v>
      </c>
      <c r="E9" s="454">
        <v>1273.26</v>
      </c>
      <c r="F9" s="456">
        <v>1483.57</v>
      </c>
      <c r="G9" s="456">
        <v>1234.3800000000001</v>
      </c>
      <c r="H9" s="457">
        <v>1136.71</v>
      </c>
      <c r="I9" s="769">
        <v>1372.39</v>
      </c>
      <c r="J9" s="676">
        <v>1350.16</v>
      </c>
      <c r="K9" s="675">
        <v>1620.6</v>
      </c>
      <c r="L9" s="576"/>
      <c r="M9" s="211"/>
      <c r="O9" s="211"/>
      <c r="P9" s="211"/>
      <c r="Q9" s="211"/>
    </row>
    <row r="10" spans="2:17" ht="21" customHeight="1" thickBot="1">
      <c r="B10" s="412" t="s">
        <v>7</v>
      </c>
      <c r="C10" s="449">
        <v>1294.0350000000001</v>
      </c>
      <c r="D10" s="449">
        <v>1346.6769999999999</v>
      </c>
      <c r="E10" s="454">
        <v>1336.22</v>
      </c>
      <c r="F10" s="456">
        <v>1329.73</v>
      </c>
      <c r="G10" s="456">
        <v>1079.8900000000001</v>
      </c>
      <c r="H10" s="457">
        <v>834.59</v>
      </c>
      <c r="I10" s="769">
        <v>1211.83</v>
      </c>
      <c r="J10" s="676">
        <v>1268.01</v>
      </c>
      <c r="K10" s="675">
        <v>1598</v>
      </c>
      <c r="L10" s="576"/>
      <c r="M10" s="211"/>
      <c r="O10" s="211"/>
      <c r="P10" s="211"/>
      <c r="Q10" s="211"/>
    </row>
    <row r="11" spans="2:17" ht="21" customHeight="1" thickBot="1">
      <c r="B11" s="412" t="s">
        <v>8</v>
      </c>
      <c r="C11" s="449">
        <v>1227.848</v>
      </c>
      <c r="D11" s="449">
        <v>1171.5409999999999</v>
      </c>
      <c r="E11" s="454">
        <v>1300.4100000000001</v>
      </c>
      <c r="F11" s="456">
        <v>1186.18</v>
      </c>
      <c r="G11" s="456">
        <v>940.03</v>
      </c>
      <c r="H11" s="457">
        <v>660.7</v>
      </c>
      <c r="I11" s="769">
        <v>1049.52</v>
      </c>
      <c r="J11" s="676">
        <v>1176.1500000000001</v>
      </c>
      <c r="K11" s="675">
        <v>1419.43</v>
      </c>
      <c r="L11" s="576"/>
      <c r="M11" s="211"/>
      <c r="N11" s="685"/>
      <c r="O11" s="211"/>
      <c r="P11" s="211"/>
      <c r="Q11" s="211"/>
    </row>
    <row r="12" spans="2:17" ht="21" customHeight="1" thickBot="1">
      <c r="B12" s="412" t="s">
        <v>9</v>
      </c>
      <c r="C12" s="449">
        <v>1128.5830000000001</v>
      </c>
      <c r="D12" s="449">
        <v>1014.437</v>
      </c>
      <c r="E12" s="454">
        <v>1196.1300000000001</v>
      </c>
      <c r="F12" s="456">
        <v>1086.54</v>
      </c>
      <c r="G12" s="456">
        <v>806.04</v>
      </c>
      <c r="H12" s="457">
        <v>572.89</v>
      </c>
      <c r="I12" s="468">
        <v>890.19</v>
      </c>
      <c r="J12" s="676">
        <v>1026.48</v>
      </c>
      <c r="K12" s="675">
        <v>1303.8900000000001</v>
      </c>
      <c r="L12" s="576"/>
      <c r="M12" s="211"/>
      <c r="N12" s="211">
        <v>1141.6500000000001</v>
      </c>
      <c r="O12" s="211"/>
      <c r="P12" s="211"/>
      <c r="Q12" s="211"/>
    </row>
    <row r="13" spans="2:17" ht="21" customHeight="1" thickBot="1">
      <c r="B13" s="412" t="s">
        <v>10</v>
      </c>
      <c r="C13" s="449">
        <v>894.4</v>
      </c>
      <c r="D13" s="449">
        <v>741.67</v>
      </c>
      <c r="E13" s="454">
        <v>1227.3900000000001</v>
      </c>
      <c r="F13" s="456">
        <v>952.17</v>
      </c>
      <c r="G13" s="456">
        <v>687.02</v>
      </c>
      <c r="H13" s="457">
        <v>499.63</v>
      </c>
      <c r="I13" s="469">
        <v>762.72</v>
      </c>
      <c r="J13" s="676">
        <v>899.87</v>
      </c>
      <c r="K13" s="675">
        <v>1108.81</v>
      </c>
      <c r="L13" s="576"/>
      <c r="M13" s="211"/>
      <c r="N13" s="211">
        <v>1091.22</v>
      </c>
      <c r="O13" s="211"/>
      <c r="P13" s="211"/>
      <c r="Q13" s="211"/>
    </row>
    <row r="14" spans="2:17" ht="21" customHeight="1" thickBot="1">
      <c r="B14" s="412" t="s">
        <v>11</v>
      </c>
      <c r="C14" s="449">
        <v>684.84299999999996</v>
      </c>
      <c r="D14" s="449">
        <v>545.95499999999993</v>
      </c>
      <c r="E14" s="454">
        <v>1339.74</v>
      </c>
      <c r="F14" s="456">
        <v>838.66</v>
      </c>
      <c r="G14" s="456">
        <v>469.1</v>
      </c>
      <c r="H14" s="457">
        <v>442.28</v>
      </c>
      <c r="I14" s="469">
        <v>701.69</v>
      </c>
      <c r="J14" s="466">
        <v>675.59</v>
      </c>
      <c r="K14" s="675">
        <v>1117.49</v>
      </c>
      <c r="L14" s="576"/>
      <c r="M14" s="521"/>
      <c r="N14" s="211">
        <v>1084.1099999999999</v>
      </c>
      <c r="O14" s="211"/>
      <c r="P14" s="211"/>
      <c r="Q14" s="211"/>
    </row>
    <row r="15" spans="2:17" ht="21" customHeight="1" thickBot="1">
      <c r="B15" s="412" t="s">
        <v>12</v>
      </c>
      <c r="C15" s="449">
        <v>616.87599999999998</v>
      </c>
      <c r="D15" s="449">
        <v>411.75</v>
      </c>
      <c r="E15" s="454">
        <v>1429.53</v>
      </c>
      <c r="F15" s="456">
        <v>888.13</v>
      </c>
      <c r="G15" s="456">
        <v>399.15</v>
      </c>
      <c r="H15" s="457">
        <v>296.16000000000003</v>
      </c>
      <c r="I15" s="469">
        <v>658.82</v>
      </c>
      <c r="J15" s="466">
        <v>832.19</v>
      </c>
      <c r="K15" s="675">
        <v>1141.6500000000001</v>
      </c>
      <c r="L15" s="576" t="s">
        <v>254</v>
      </c>
      <c r="M15" s="211"/>
      <c r="N15" s="767">
        <v>1117.49</v>
      </c>
      <c r="O15" s="211"/>
      <c r="P15" s="211"/>
      <c r="Q15" s="211"/>
    </row>
    <row r="16" spans="2:17" ht="21" customHeight="1" thickBot="1">
      <c r="B16" s="412" t="s">
        <v>13</v>
      </c>
      <c r="C16" s="449">
        <v>1019.625</v>
      </c>
      <c r="D16" s="449">
        <v>567.84</v>
      </c>
      <c r="E16" s="454">
        <v>1359.37</v>
      </c>
      <c r="F16" s="456">
        <v>1107.76</v>
      </c>
      <c r="G16" s="456">
        <v>474.56</v>
      </c>
      <c r="H16" s="457">
        <v>318.35000000000002</v>
      </c>
      <c r="I16" s="468">
        <v>854.68</v>
      </c>
      <c r="J16" s="466">
        <v>966.49</v>
      </c>
      <c r="K16" s="575"/>
      <c r="L16" s="576"/>
      <c r="M16" s="521"/>
      <c r="N16" s="211">
        <v>1161.08</v>
      </c>
      <c r="O16" s="211"/>
      <c r="P16" s="211"/>
      <c r="Q16" s="211"/>
    </row>
    <row r="17" spans="8:15">
      <c r="N17" s="208">
        <v>1620.6</v>
      </c>
    </row>
    <row r="18" spans="8:15">
      <c r="H18" s="208" t="s">
        <v>345</v>
      </c>
      <c r="N18" s="208">
        <v>1589.04</v>
      </c>
    </row>
    <row r="19" spans="8:15">
      <c r="N19" s="208">
        <v>1608.98</v>
      </c>
    </row>
    <row r="20" spans="8:15">
      <c r="N20" s="208">
        <v>1598</v>
      </c>
    </row>
    <row r="21" spans="8:15">
      <c r="N21" s="208">
        <v>1565.86</v>
      </c>
    </row>
    <row r="22" spans="8:15">
      <c r="N22" s="208">
        <v>1530.87</v>
      </c>
      <c r="O22" s="208" t="s">
        <v>299</v>
      </c>
    </row>
    <row r="23" spans="8:15">
      <c r="N23" s="208">
        <v>1525.51</v>
      </c>
    </row>
    <row r="24" spans="8:15">
      <c r="N24" s="208">
        <v>1475.25</v>
      </c>
    </row>
    <row r="25" spans="8:15">
      <c r="N25" s="208">
        <v>1419.43</v>
      </c>
    </row>
    <row r="26" spans="8:15">
      <c r="N26" s="817">
        <v>1383.9854999999998</v>
      </c>
    </row>
    <row r="27" spans="8:15">
      <c r="N27" s="208">
        <v>1383.94</v>
      </c>
    </row>
    <row r="28" spans="8:15">
      <c r="N28" s="208">
        <v>1382.27</v>
      </c>
    </row>
    <row r="29" spans="8:15">
      <c r="N29" s="208">
        <v>1349.86</v>
      </c>
    </row>
    <row r="30" spans="8:15">
      <c r="N30" s="208">
        <v>1303.8900000000001</v>
      </c>
    </row>
    <row r="31" spans="8:15">
      <c r="N31" s="208">
        <v>1280.05</v>
      </c>
    </row>
    <row r="32" spans="8:15">
      <c r="N32" s="817">
        <v>1278.1786000000004</v>
      </c>
    </row>
    <row r="33" spans="2:14">
      <c r="N33" s="208">
        <v>1262.8699999999999</v>
      </c>
    </row>
    <row r="34" spans="2:14">
      <c r="N34" s="208">
        <v>1207.8699999999999</v>
      </c>
    </row>
    <row r="35" spans="2:14">
      <c r="N35" s="208">
        <v>1150.73</v>
      </c>
    </row>
    <row r="36" spans="2:14">
      <c r="N36" s="208">
        <v>1108.81</v>
      </c>
    </row>
    <row r="37" spans="2:14">
      <c r="N37" s="208">
        <v>1090.43</v>
      </c>
    </row>
    <row r="38" spans="2:14">
      <c r="N38" s="208">
        <v>1110.71</v>
      </c>
    </row>
    <row r="47" spans="2:14">
      <c r="B47" s="213"/>
      <c r="L47" s="213"/>
    </row>
    <row r="49" spans="2:12">
      <c r="B49" s="213"/>
      <c r="L49" s="213"/>
    </row>
    <row r="50" spans="2:12">
      <c r="C50" s="213"/>
    </row>
    <row r="52" spans="2:12">
      <c r="F52" s="213" t="s">
        <v>334</v>
      </c>
    </row>
    <row r="53" spans="2:12">
      <c r="B53" s="213"/>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14"/>
    <col min="2" max="2" width="16.5703125" style="214" customWidth="1"/>
    <col min="3" max="3" width="13.28515625" style="214" hidden="1" customWidth="1"/>
    <col min="4" max="4" width="13.7109375" style="214" hidden="1" customWidth="1"/>
    <col min="5" max="5" width="13.85546875" style="214" hidden="1" customWidth="1"/>
    <col min="6" max="6" width="13.7109375" style="214" hidden="1" customWidth="1"/>
    <col min="7" max="7" width="13.5703125" style="214" customWidth="1"/>
    <col min="8" max="9" width="13.28515625" style="214" customWidth="1"/>
    <col min="10" max="10" width="13.5703125" style="214" customWidth="1"/>
    <col min="11" max="11" width="12.7109375" style="214" customWidth="1"/>
    <col min="12" max="12" width="12.140625" style="214" customWidth="1"/>
    <col min="13" max="16384" width="9.140625" style="214"/>
  </cols>
  <sheetData>
    <row r="2" spans="2:12" ht="18.75">
      <c r="B2" s="820" t="s">
        <v>289</v>
      </c>
      <c r="C2" s="820"/>
      <c r="D2" s="820"/>
      <c r="E2" s="820"/>
      <c r="F2" s="820"/>
      <c r="G2" s="820"/>
      <c r="H2" s="820"/>
      <c r="I2" s="820"/>
      <c r="J2" s="820"/>
      <c r="K2" s="820"/>
    </row>
    <row r="3" spans="2:12" ht="13.5" thickBot="1"/>
    <row r="4" spans="2:12" ht="21" customHeight="1">
      <c r="B4" s="149" t="s">
        <v>1</v>
      </c>
      <c r="C4" s="143" t="s">
        <v>128</v>
      </c>
      <c r="D4" s="143" t="s">
        <v>130</v>
      </c>
      <c r="E4" s="143" t="s">
        <v>150</v>
      </c>
      <c r="F4" s="153" t="s">
        <v>154</v>
      </c>
      <c r="G4" s="153" t="s">
        <v>210</v>
      </c>
      <c r="H4" s="144" t="s">
        <v>267</v>
      </c>
      <c r="I4" s="144" t="s">
        <v>268</v>
      </c>
      <c r="J4" s="144" t="s">
        <v>269</v>
      </c>
      <c r="K4" s="461" t="s">
        <v>284</v>
      </c>
      <c r="L4" s="461" t="s">
        <v>298</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9">
        <v>15.28</v>
      </c>
      <c r="L5" s="459">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9">
        <v>27.675000000000001</v>
      </c>
      <c r="L6" s="459">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9">
        <v>33.582000000000001</v>
      </c>
      <c r="L7" s="459">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9">
        <v>32.463999999999999</v>
      </c>
      <c r="L8" s="459">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9">
        <v>37.686</v>
      </c>
      <c r="L9" s="459">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9">
        <v>33.527999999999999</v>
      </c>
      <c r="L10" s="459">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9">
        <v>28.707000000000001</v>
      </c>
      <c r="L11" s="459">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9">
        <v>19.402000000000001</v>
      </c>
      <c r="L12" s="459"/>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9">
        <v>18.888000000000002</v>
      </c>
      <c r="L13" s="459"/>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9">
        <v>35.908000000000001</v>
      </c>
      <c r="L14" s="459"/>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9">
        <v>31.715</v>
      </c>
      <c r="L15" s="459"/>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60">
        <v>32.691000000000003</v>
      </c>
      <c r="L16" s="460"/>
    </row>
    <row r="17" spans="2:7" ht="18.95" customHeight="1">
      <c r="B17" s="141"/>
      <c r="C17" s="140"/>
      <c r="D17" s="140"/>
      <c r="E17" s="140"/>
      <c r="F17" s="140"/>
      <c r="G17" s="140"/>
    </row>
    <row r="18" spans="2:7" ht="18.95" customHeight="1">
      <c r="B18" s="141"/>
      <c r="C18" s="140"/>
      <c r="D18" s="140"/>
      <c r="E18" s="140"/>
      <c r="F18" s="140"/>
      <c r="G18" s="140"/>
    </row>
    <row r="51" spans="2:3">
      <c r="B51" s="216" t="s">
        <v>14</v>
      </c>
      <c r="C51" s="216"/>
    </row>
    <row r="52" spans="2:3">
      <c r="B52" s="216" t="s">
        <v>15</v>
      </c>
    </row>
    <row r="53" spans="2:3">
      <c r="B53" s="216"/>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14" customWidth="1"/>
    <col min="2" max="2" width="11.5703125" style="214" customWidth="1"/>
    <col min="3" max="3" width="11.42578125" style="214" hidden="1" customWidth="1"/>
    <col min="4" max="4" width="11" style="214" hidden="1" customWidth="1"/>
    <col min="5" max="6" width="11.7109375" style="214" hidden="1" customWidth="1"/>
    <col min="7" max="7" width="11.42578125" style="214" customWidth="1"/>
    <col min="8" max="8" width="12.28515625" style="214" customWidth="1"/>
    <col min="9" max="9" width="11.7109375" style="214" customWidth="1"/>
    <col min="10" max="10" width="12.5703125" style="214" customWidth="1"/>
    <col min="11" max="12" width="11.5703125" style="214" customWidth="1"/>
    <col min="13" max="16384" width="9.140625" style="214"/>
  </cols>
  <sheetData>
    <row r="3" spans="2:12" ht="18.75">
      <c r="B3" s="821" t="s">
        <v>285</v>
      </c>
      <c r="C3" s="821"/>
      <c r="D3" s="821"/>
      <c r="E3" s="821"/>
      <c r="F3" s="821"/>
      <c r="G3" s="821"/>
      <c r="H3" s="821"/>
      <c r="I3" s="821"/>
      <c r="J3" s="821"/>
      <c r="K3" s="821"/>
    </row>
    <row r="4" spans="2:12" ht="13.5" thickBot="1"/>
    <row r="5" spans="2:12" ht="24.95" customHeight="1">
      <c r="B5" s="72" t="s">
        <v>1</v>
      </c>
      <c r="C5" s="73" t="s">
        <v>128</v>
      </c>
      <c r="D5" s="73" t="s">
        <v>130</v>
      </c>
      <c r="E5" s="73" t="s">
        <v>150</v>
      </c>
      <c r="F5" s="81">
        <v>2015</v>
      </c>
      <c r="G5" s="81">
        <v>2016</v>
      </c>
      <c r="H5" s="470" t="s">
        <v>267</v>
      </c>
      <c r="I5" s="470" t="s">
        <v>268</v>
      </c>
      <c r="J5" s="470" t="s">
        <v>269</v>
      </c>
      <c r="K5" s="471" t="s">
        <v>284</v>
      </c>
      <c r="L5" s="471" t="s">
        <v>298</v>
      </c>
    </row>
    <row r="6" spans="2:12" ht="18.95" customHeight="1">
      <c r="B6" s="74" t="s">
        <v>2</v>
      </c>
      <c r="C6" s="75">
        <v>16.97</v>
      </c>
      <c r="D6" s="75">
        <v>19.86</v>
      </c>
      <c r="E6" s="75">
        <v>11.94</v>
      </c>
      <c r="F6" s="76">
        <v>21.72</v>
      </c>
      <c r="G6" s="76">
        <v>16.93</v>
      </c>
      <c r="H6" s="145">
        <v>15.92</v>
      </c>
      <c r="I6" s="145">
        <v>13.72</v>
      </c>
      <c r="J6" s="145">
        <v>14.84</v>
      </c>
      <c r="K6" s="459">
        <v>6.0919999999999996</v>
      </c>
      <c r="L6" s="459">
        <v>7.18</v>
      </c>
    </row>
    <row r="7" spans="2:12" ht="18.95" customHeight="1">
      <c r="B7" s="74" t="s">
        <v>3</v>
      </c>
      <c r="C7" s="75">
        <v>19.399999999999999</v>
      </c>
      <c r="D7" s="75">
        <v>13.22</v>
      </c>
      <c r="E7" s="75">
        <v>13.22</v>
      </c>
      <c r="F7" s="76">
        <v>15.3</v>
      </c>
      <c r="G7" s="76">
        <v>16.809999999999999</v>
      </c>
      <c r="H7" s="145">
        <v>15.927</v>
      </c>
      <c r="I7" s="145">
        <v>9.89</v>
      </c>
      <c r="J7" s="145">
        <v>14.84</v>
      </c>
      <c r="K7" s="459">
        <v>8.6419999999999995</v>
      </c>
      <c r="L7" s="459">
        <v>7.3479999999999999</v>
      </c>
    </row>
    <row r="8" spans="2:12" ht="18.95" customHeight="1">
      <c r="B8" s="74" t="s">
        <v>4</v>
      </c>
      <c r="C8" s="75">
        <v>13.01</v>
      </c>
      <c r="D8" s="75">
        <v>12.61</v>
      </c>
      <c r="E8" s="75">
        <v>19.7</v>
      </c>
      <c r="F8" s="76">
        <v>20.84</v>
      </c>
      <c r="G8" s="76">
        <v>27.52</v>
      </c>
      <c r="H8" s="145">
        <v>15.92</v>
      </c>
      <c r="I8" s="145">
        <v>12.08</v>
      </c>
      <c r="J8" s="145">
        <v>14.52</v>
      </c>
      <c r="K8" s="459">
        <v>9.5009999999999994</v>
      </c>
      <c r="L8" s="459">
        <v>9.0869999999999997</v>
      </c>
    </row>
    <row r="9" spans="2:12" ht="18.95" customHeight="1">
      <c r="B9" s="74" t="s">
        <v>5</v>
      </c>
      <c r="C9" s="75">
        <v>17.420000000000002</v>
      </c>
      <c r="D9" s="75">
        <v>11.44</v>
      </c>
      <c r="E9" s="75">
        <v>23.64</v>
      </c>
      <c r="F9" s="76">
        <v>16.420000000000002</v>
      </c>
      <c r="G9" s="76">
        <v>15.98</v>
      </c>
      <c r="H9" s="145">
        <v>9.67</v>
      </c>
      <c r="I9" s="145">
        <v>11.75</v>
      </c>
      <c r="J9" s="145">
        <v>10.99</v>
      </c>
      <c r="K9" s="459">
        <v>6.782</v>
      </c>
      <c r="L9" s="459">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9">
        <v>6.6680000000000001</v>
      </c>
      <c r="L10" s="459">
        <v>11.651</v>
      </c>
    </row>
    <row r="11" spans="2:12" ht="18.95" customHeight="1">
      <c r="B11" s="74" t="s">
        <v>7</v>
      </c>
      <c r="C11" s="75">
        <v>13.09</v>
      </c>
      <c r="D11" s="75">
        <v>15.58</v>
      </c>
      <c r="E11" s="75">
        <v>20.83</v>
      </c>
      <c r="F11" s="76">
        <v>27.26</v>
      </c>
      <c r="G11" s="76">
        <v>19.579999999999998</v>
      </c>
      <c r="H11" s="145">
        <v>9.51</v>
      </c>
      <c r="I11" s="145">
        <v>17.86</v>
      </c>
      <c r="J11" s="145">
        <v>6.61</v>
      </c>
      <c r="K11" s="459">
        <v>9.8209999999999997</v>
      </c>
      <c r="L11" s="459">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9">
        <v>15.17</v>
      </c>
      <c r="L12" s="459">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9">
        <v>11.13</v>
      </c>
      <c r="L13" s="459"/>
    </row>
    <row r="14" spans="2:12" ht="18.95" customHeight="1">
      <c r="B14" s="74" t="s">
        <v>10</v>
      </c>
      <c r="C14" s="75">
        <v>19.66</v>
      </c>
      <c r="D14" s="75">
        <v>16.739999999999998</v>
      </c>
      <c r="E14" s="75">
        <v>9.57</v>
      </c>
      <c r="F14" s="76">
        <v>12.23</v>
      </c>
      <c r="G14" s="76">
        <v>17.75</v>
      </c>
      <c r="H14" s="145">
        <v>20.25</v>
      </c>
      <c r="I14" s="145">
        <v>13.43</v>
      </c>
      <c r="J14" s="145">
        <v>9.61</v>
      </c>
      <c r="K14" s="459">
        <v>14.169</v>
      </c>
      <c r="L14" s="459"/>
    </row>
    <row r="15" spans="2:12" ht="18.95" customHeight="1">
      <c r="B15" s="74" t="s">
        <v>11</v>
      </c>
      <c r="C15" s="75">
        <v>16.36</v>
      </c>
      <c r="D15" s="75">
        <v>17.63</v>
      </c>
      <c r="E15" s="75">
        <v>13.15</v>
      </c>
      <c r="F15" s="76">
        <v>14.05</v>
      </c>
      <c r="G15" s="76">
        <v>15.92</v>
      </c>
      <c r="H15" s="145">
        <v>14.6</v>
      </c>
      <c r="I15" s="145">
        <v>12.3</v>
      </c>
      <c r="J15" s="145">
        <v>6.78</v>
      </c>
      <c r="K15" s="459">
        <v>7.83</v>
      </c>
      <c r="L15" s="459"/>
    </row>
    <row r="16" spans="2:12" ht="18.95" customHeight="1">
      <c r="B16" s="74" t="s">
        <v>12</v>
      </c>
      <c r="C16" s="75">
        <v>19.91</v>
      </c>
      <c r="D16" s="75">
        <v>12.47</v>
      </c>
      <c r="E16" s="75">
        <v>22.49</v>
      </c>
      <c r="F16" s="76">
        <v>16.36</v>
      </c>
      <c r="G16" s="76">
        <v>15.07</v>
      </c>
      <c r="H16" s="145">
        <v>12.79</v>
      </c>
      <c r="I16" s="145">
        <v>12.3</v>
      </c>
      <c r="J16" s="145">
        <v>6.39</v>
      </c>
      <c r="K16" s="459">
        <v>12.03</v>
      </c>
      <c r="L16" s="459"/>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60">
        <v>16.808</v>
      </c>
      <c r="L17" s="460"/>
    </row>
    <row r="49" spans="2:3">
      <c r="B49" s="216"/>
    </row>
    <row r="50" spans="2:3">
      <c r="B50" s="216" t="s">
        <v>14</v>
      </c>
      <c r="C50" s="216"/>
    </row>
    <row r="51" spans="2:3">
      <c r="B51" s="216"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2" t="s">
        <v>16</v>
      </c>
      <c r="B3" s="822"/>
      <c r="C3" s="822"/>
      <c r="D3" s="822"/>
      <c r="E3" s="822"/>
      <c r="F3" s="822"/>
      <c r="G3" s="822"/>
      <c r="H3" s="822"/>
      <c r="I3" s="822"/>
    </row>
    <row r="4" spans="1:14" ht="21">
      <c r="A4" s="822" t="s">
        <v>17</v>
      </c>
      <c r="B4" s="822"/>
      <c r="C4" s="822"/>
      <c r="D4" s="822"/>
      <c r="E4" s="822"/>
      <c r="F4" s="822"/>
      <c r="G4" s="822"/>
      <c r="H4" s="822"/>
      <c r="I4" s="822"/>
    </row>
    <row r="5" spans="1:14" ht="21">
      <c r="A5" s="823" t="str">
        <f>+UTAMA!B4</f>
        <v xml:space="preserve">MINGGU KE III NOVEMBER ( 15 NOVEMBER S/D 21 NOVEMBER 2022 ) dalam Juta m3  </v>
      </c>
      <c r="B5" s="823"/>
      <c r="C5" s="823"/>
      <c r="D5" s="823"/>
      <c r="E5" s="823"/>
      <c r="F5" s="823"/>
      <c r="G5" s="823"/>
      <c r="H5" s="823"/>
      <c r="I5" s="823"/>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331.78</v>
      </c>
      <c r="F11" s="90">
        <f>+UTAMA!H12</f>
        <v>1.76</v>
      </c>
      <c r="G11" s="87">
        <f>+UTAMA!I12</f>
        <v>339.48</v>
      </c>
      <c r="H11" s="90">
        <f>+UTAMA!J12</f>
        <v>7.7549999999999999</v>
      </c>
      <c r="I11" s="91">
        <v>35162</v>
      </c>
      <c r="K11" s="125"/>
      <c r="L11" s="125"/>
      <c r="M11" s="125"/>
      <c r="N11" s="92"/>
    </row>
    <row r="12" spans="1:14" ht="15.75">
      <c r="A12" s="126">
        <f>+A11+1</f>
        <v>2</v>
      </c>
      <c r="B12" s="127" t="s">
        <v>29</v>
      </c>
      <c r="C12" s="93">
        <f>+UTAMA!E13</f>
        <v>77.5</v>
      </c>
      <c r="D12" s="94">
        <f>+UTAMA!F13</f>
        <v>45.13</v>
      </c>
      <c r="E12" s="95">
        <f>+UTAMA!G13</f>
        <v>66.260000000000005</v>
      </c>
      <c r="F12" s="94">
        <f>+UTAMA!H13</f>
        <v>4.1550000000000002</v>
      </c>
      <c r="G12" s="93">
        <f>+UTAMA!I13</f>
        <v>74.3</v>
      </c>
      <c r="H12" s="94">
        <f>+UTAMA!J13</f>
        <v>30.594999999999999</v>
      </c>
      <c r="I12" s="96">
        <v>28310</v>
      </c>
      <c r="K12" s="125"/>
      <c r="L12" s="125"/>
      <c r="M12" s="125"/>
      <c r="N12" s="92"/>
    </row>
    <row r="13" spans="1:14" ht="15.75">
      <c r="A13" s="126">
        <f t="shared" ref="A13:A48" si="0">+A12+1</f>
        <v>3</v>
      </c>
      <c r="B13" s="127" t="s">
        <v>30</v>
      </c>
      <c r="C13" s="93">
        <f>+UTAMA!E11</f>
        <v>55.77</v>
      </c>
      <c r="D13" s="94">
        <f>+UTAMA!F11</f>
        <v>31.144597999999998</v>
      </c>
      <c r="E13" s="93">
        <f>+UTAMA!G11</f>
        <v>47.74</v>
      </c>
      <c r="F13" s="94">
        <f>+UTAMA!H11</f>
        <v>1.8149999999999999</v>
      </c>
      <c r="G13" s="93">
        <f>+UTAMA!I11</f>
        <v>53.12</v>
      </c>
      <c r="H13" s="94">
        <f>+UTAMA!J11</f>
        <v>17.75</v>
      </c>
      <c r="I13" s="96">
        <v>17481</v>
      </c>
      <c r="K13" s="125"/>
      <c r="L13" s="125"/>
      <c r="M13" s="125"/>
      <c r="N13" s="92"/>
    </row>
    <row r="14" spans="1:14" ht="15.75">
      <c r="A14" s="126">
        <f t="shared" si="0"/>
        <v>4</v>
      </c>
      <c r="B14" s="127" t="s">
        <v>31</v>
      </c>
      <c r="C14" s="93">
        <f>+UTAMA!E14</f>
        <v>463.3</v>
      </c>
      <c r="D14" s="94">
        <f>+UTAMA!F14</f>
        <v>49.9</v>
      </c>
      <c r="E14" s="97">
        <f>+UTAMA!H14</f>
        <v>36.279000000000003</v>
      </c>
      <c r="F14" s="94">
        <f>+UTAMA!H14</f>
        <v>36.279000000000003</v>
      </c>
      <c r="G14" s="93">
        <f>+UTAMA!I14</f>
        <v>461.44</v>
      </c>
      <c r="H14" s="94">
        <f>+UTAMA!J14</f>
        <v>20.832000000000001</v>
      </c>
      <c r="I14" s="96">
        <v>19972</v>
      </c>
      <c r="K14" s="125"/>
      <c r="L14" s="125"/>
      <c r="M14" s="125"/>
      <c r="N14" s="92"/>
    </row>
    <row r="15" spans="1:14" ht="15.75">
      <c r="A15" s="126">
        <f t="shared" si="0"/>
        <v>5</v>
      </c>
      <c r="B15" s="127" t="s">
        <v>32</v>
      </c>
      <c r="C15" s="93">
        <f>+UTAMA!E15</f>
        <v>207</v>
      </c>
      <c r="D15" s="94">
        <f>+UTAMA!F15</f>
        <v>9.5030000000000001</v>
      </c>
      <c r="E15" s="97">
        <f>+UTAMA!H15</f>
        <v>1.349</v>
      </c>
      <c r="F15" s="94">
        <f>+UTAMA!H15</f>
        <v>1.349</v>
      </c>
      <c r="G15" s="93">
        <f>+UTAMA!I15</f>
        <v>207.11</v>
      </c>
      <c r="H15" s="94">
        <f>+UTAMA!J15</f>
        <v>9.65</v>
      </c>
      <c r="I15" s="96">
        <v>4959</v>
      </c>
      <c r="K15" s="125"/>
      <c r="L15" s="125"/>
      <c r="M15" s="125"/>
      <c r="N15" s="92"/>
    </row>
    <row r="16" spans="1:14" ht="15.75">
      <c r="A16" s="126">
        <f t="shared" si="0"/>
        <v>6</v>
      </c>
      <c r="B16" s="127" t="s">
        <v>33</v>
      </c>
      <c r="C16" s="93">
        <f>+UTAMA!E16</f>
        <v>320</v>
      </c>
      <c r="D16" s="94">
        <f>+UTAMA!F16</f>
        <v>5.1509999999999998</v>
      </c>
      <c r="E16" s="97">
        <f>+UTAMA!H16</f>
        <v>0.69499999999999995</v>
      </c>
      <c r="F16" s="94">
        <f>+UTAMA!H16</f>
        <v>0.69499999999999995</v>
      </c>
      <c r="G16" s="93">
        <f>+UTAMA!I16</f>
        <v>310.89999999999998</v>
      </c>
      <c r="H16" s="94">
        <f>+UTAMA!J16</f>
        <v>1.7929999999999999</v>
      </c>
      <c r="I16" s="96">
        <v>6052</v>
      </c>
      <c r="K16" s="125"/>
      <c r="L16" s="125"/>
      <c r="M16" s="125"/>
      <c r="N16" s="92"/>
    </row>
    <row r="17" spans="1:14" ht="15.75">
      <c r="A17" s="126">
        <f t="shared" si="0"/>
        <v>7</v>
      </c>
      <c r="B17" s="127" t="s">
        <v>34</v>
      </c>
      <c r="C17" s="93">
        <f>+UTAMA!E17</f>
        <v>90</v>
      </c>
      <c r="D17" s="94">
        <f>+UTAMA!F17</f>
        <v>689.09100000000001</v>
      </c>
      <c r="E17" s="97">
        <f>+UTAMA!G17</f>
        <v>76.59</v>
      </c>
      <c r="F17" s="94">
        <f>+UTAMA!H17</f>
        <v>202.14599999999999</v>
      </c>
      <c r="G17" s="93">
        <f>+UTAMA!I17</f>
        <v>85.1</v>
      </c>
      <c r="H17" s="94">
        <f>+UTAMA!J17</f>
        <v>466.93400000000003</v>
      </c>
      <c r="I17" s="96">
        <v>59645</v>
      </c>
      <c r="K17" s="125"/>
      <c r="L17" s="125"/>
      <c r="M17" s="125"/>
      <c r="N17" s="92"/>
    </row>
    <row r="18" spans="1:14" ht="15.75">
      <c r="A18" s="126">
        <f t="shared" si="0"/>
        <v>8</v>
      </c>
      <c r="B18" s="127" t="s">
        <v>35</v>
      </c>
      <c r="C18" s="93">
        <f>+UTAMA!E18</f>
        <v>120.5</v>
      </c>
      <c r="D18" s="94">
        <f>+UTAMA!F18</f>
        <v>2.0920000000000001</v>
      </c>
      <c r="E18" s="97">
        <f>+UTAMA!G18</f>
        <v>115.13</v>
      </c>
      <c r="F18" s="94">
        <f>+UTAMA!H18</f>
        <v>0.45800000000000002</v>
      </c>
      <c r="G18" s="93">
        <f>+UTAMA!I18</f>
        <v>120.23</v>
      </c>
      <c r="H18" s="94">
        <f>+UTAMA!J18</f>
        <v>1.67</v>
      </c>
      <c r="I18" s="98">
        <v>923</v>
      </c>
      <c r="K18" s="125"/>
      <c r="L18" s="125"/>
      <c r="M18" s="128"/>
      <c r="N18" s="92"/>
    </row>
    <row r="19" spans="1:14" ht="15.75">
      <c r="A19" s="126">
        <f t="shared" si="0"/>
        <v>9</v>
      </c>
      <c r="B19" s="127" t="s">
        <v>36</v>
      </c>
      <c r="C19" s="93">
        <f>+UTAMA!E19</f>
        <v>120.8</v>
      </c>
      <c r="D19" s="94">
        <f>+UTAMA!F19</f>
        <v>2.3530000000000002</v>
      </c>
      <c r="E19" s="97">
        <f>+UTAMA!G19</f>
        <v>116.7</v>
      </c>
      <c r="F19" s="94">
        <f>+UTAMA!H19</f>
        <v>0.45100000000000001</v>
      </c>
      <c r="G19" s="93">
        <f>+UTAMA!I19</f>
        <v>120.01</v>
      </c>
      <c r="H19" s="94">
        <f>+UTAMA!J19</f>
        <v>1.427</v>
      </c>
      <c r="I19" s="96">
        <v>251</v>
      </c>
      <c r="K19" s="125"/>
      <c r="L19" s="92"/>
      <c r="M19" s="92"/>
      <c r="N19" s="92"/>
    </row>
    <row r="20" spans="1:14" ht="15.75">
      <c r="A20" s="126">
        <f t="shared" si="0"/>
        <v>10</v>
      </c>
      <c r="B20" s="127" t="s">
        <v>37</v>
      </c>
      <c r="C20" s="93">
        <f>+UTAMA!E20</f>
        <v>46.5</v>
      </c>
      <c r="D20" s="94">
        <f>+UTAMA!F20</f>
        <v>4.5999999999999996</v>
      </c>
      <c r="E20" s="99" t="s">
        <v>38</v>
      </c>
      <c r="F20" s="94">
        <f>+UTAMA!H20</f>
        <v>1.81</v>
      </c>
      <c r="G20" s="93">
        <f>+UTAMA!I20</f>
        <v>44.02</v>
      </c>
      <c r="H20" s="94">
        <f>+UTAMA!J20</f>
        <v>2.2930000000000001</v>
      </c>
      <c r="I20" s="100">
        <v>440</v>
      </c>
      <c r="K20" s="125"/>
      <c r="L20" s="125"/>
      <c r="M20" s="128"/>
      <c r="N20" s="92"/>
    </row>
    <row r="21" spans="1:14" ht="15.75">
      <c r="A21" s="126">
        <f t="shared" si="0"/>
        <v>11</v>
      </c>
      <c r="B21" s="127" t="s">
        <v>39</v>
      </c>
      <c r="C21" s="93">
        <f>+UTAMA!E21</f>
        <v>51.5</v>
      </c>
      <c r="D21" s="94">
        <f>+UTAMA!F21</f>
        <v>2.4159999999999999</v>
      </c>
      <c r="E21" s="97">
        <f>+UTAMA!G21</f>
        <v>46.37</v>
      </c>
      <c r="F21" s="94">
        <f>+UTAMA!H21</f>
        <v>0.78800000000000003</v>
      </c>
      <c r="G21" s="93">
        <f>+UTAMA!I21</f>
        <v>50.95</v>
      </c>
      <c r="H21" s="94">
        <f>+UTAMA!J21</f>
        <v>2.3050000000000002</v>
      </c>
      <c r="I21" s="100">
        <v>775</v>
      </c>
      <c r="K21" s="125"/>
      <c r="L21" s="125"/>
      <c r="M21" s="128"/>
      <c r="N21" s="92"/>
    </row>
    <row r="22" spans="1:14" ht="15.75">
      <c r="A22" s="126">
        <f t="shared" si="0"/>
        <v>12</v>
      </c>
      <c r="B22" s="127" t="s">
        <v>40</v>
      </c>
      <c r="C22" s="93">
        <f>+UTAMA!E22</f>
        <v>81</v>
      </c>
      <c r="D22" s="94">
        <f>+UTAMA!F22</f>
        <v>1.093</v>
      </c>
      <c r="E22" s="97">
        <f>+UTAMA!G22</f>
        <v>75</v>
      </c>
      <c r="F22" s="94">
        <f>+UTAMA!H22</f>
        <v>0.27200000000000002</v>
      </c>
      <c r="G22" s="93">
        <f>+UTAMA!I22</f>
        <v>76.86</v>
      </c>
      <c r="H22" s="94">
        <f>+UTAMA!J22</f>
        <v>1.0680000000000001</v>
      </c>
      <c r="I22" s="96">
        <v>750</v>
      </c>
      <c r="K22" s="125"/>
      <c r="L22" s="125"/>
      <c r="M22" s="128"/>
      <c r="N22" s="92"/>
    </row>
    <row r="23" spans="1:14" ht="15.75">
      <c r="A23" s="126">
        <f t="shared" si="0"/>
        <v>13</v>
      </c>
      <c r="B23" s="127" t="s">
        <v>41</v>
      </c>
      <c r="C23" s="93">
        <f>+UTAMA!E23</f>
        <v>82.8</v>
      </c>
      <c r="D23" s="94">
        <f>+UTAMA!F23</f>
        <v>0.42899999999999999</v>
      </c>
      <c r="E23" s="99">
        <f>+UTAMA!G23</f>
        <v>81.19</v>
      </c>
      <c r="F23" s="94">
        <f>+UTAMA!H23</f>
        <v>0.20399999999999999</v>
      </c>
      <c r="G23" s="93">
        <f>+UTAMA!I23</f>
        <v>81.5</v>
      </c>
      <c r="H23" s="94">
        <f>+UTAMA!J23</f>
        <v>5.5E-2</v>
      </c>
      <c r="I23" s="96">
        <v>482</v>
      </c>
      <c r="K23" s="125"/>
      <c r="L23" s="125"/>
      <c r="M23" s="125"/>
      <c r="N23" s="92"/>
    </row>
    <row r="24" spans="1:14" ht="15.75">
      <c r="A24" s="126">
        <f t="shared" si="0"/>
        <v>14</v>
      </c>
      <c r="B24" s="127" t="s">
        <v>42</v>
      </c>
      <c r="C24" s="93">
        <f>+UTAMA!E24</f>
        <v>69.95</v>
      </c>
      <c r="D24" s="94">
        <f>+UTAMA!F24</f>
        <v>0.25</v>
      </c>
      <c r="E24" s="99">
        <f>+UTAMA!G24</f>
        <v>68.63</v>
      </c>
      <c r="F24" s="94">
        <f>+UTAMA!H24</f>
        <v>9.5000000000000001E-2</v>
      </c>
      <c r="G24" s="93">
        <f>+UTAMA!I24</f>
        <v>63.65</v>
      </c>
      <c r="H24" s="94">
        <f>+UTAMA!J24</f>
        <v>0.21</v>
      </c>
      <c r="I24" s="96">
        <v>366</v>
      </c>
      <c r="K24" s="125"/>
      <c r="L24" s="125"/>
      <c r="M24" s="125"/>
      <c r="N24" s="101"/>
    </row>
    <row r="25" spans="1:14" ht="15.75">
      <c r="A25" s="126">
        <f t="shared" si="0"/>
        <v>15</v>
      </c>
      <c r="B25" s="127" t="s">
        <v>43</v>
      </c>
      <c r="C25" s="93">
        <f>+UTAMA!E25</f>
        <v>48.2</v>
      </c>
      <c r="D25" s="94">
        <f>+UTAMA!F25</f>
        <v>0.38500000000000001</v>
      </c>
      <c r="E25" s="97">
        <f>+UTAMA!G25</f>
        <v>44.79</v>
      </c>
      <c r="F25" s="94">
        <f>+UTAMA!H25</f>
        <v>2.7E-2</v>
      </c>
      <c r="G25" s="93">
        <f>+UTAMA!I25</f>
        <v>45.85</v>
      </c>
      <c r="H25" s="94">
        <f>+UTAMA!J25</f>
        <v>0.22900000000000001</v>
      </c>
      <c r="I25" s="100">
        <v>260</v>
      </c>
      <c r="K25" s="125"/>
      <c r="L25" s="125"/>
      <c r="M25" s="125"/>
      <c r="N25" s="92"/>
    </row>
    <row r="26" spans="1:14" ht="15.75">
      <c r="A26" s="126">
        <f t="shared" si="0"/>
        <v>16</v>
      </c>
      <c r="B26" s="127" t="s">
        <v>44</v>
      </c>
      <c r="C26" s="93">
        <f>+UTAMA!E26</f>
        <v>136</v>
      </c>
      <c r="D26" s="94">
        <f>+UTAMA!F26</f>
        <v>398.69</v>
      </c>
      <c r="E26" s="97">
        <f>+UTAMA!G26</f>
        <v>124.45</v>
      </c>
      <c r="F26" s="94">
        <f>+UTAMA!H26</f>
        <v>24.928000000000001</v>
      </c>
      <c r="G26" s="93">
        <f>+UTAMA!I26</f>
        <v>131.65</v>
      </c>
      <c r="H26" s="94">
        <f>+UTAMA!J26</f>
        <v>167.36</v>
      </c>
      <c r="I26" s="96">
        <v>28109</v>
      </c>
      <c r="K26" s="125"/>
      <c r="L26" s="125"/>
      <c r="M26" s="125"/>
      <c r="N26" s="102"/>
    </row>
    <row r="27" spans="1:14" ht="15.75">
      <c r="A27" s="126">
        <f t="shared" si="0"/>
        <v>17</v>
      </c>
      <c r="B27" s="127" t="s">
        <v>45</v>
      </c>
      <c r="C27" s="93">
        <f>+UTAMA!E27</f>
        <v>113.5</v>
      </c>
      <c r="D27" s="94">
        <f>+UTAMA!F27</f>
        <v>2.3410000000000002</v>
      </c>
      <c r="E27" s="97">
        <f>+UTAMA!G27</f>
        <v>103</v>
      </c>
      <c r="F27" s="94">
        <f>+UTAMA!H27</f>
        <v>0.09</v>
      </c>
      <c r="G27" s="93">
        <f>+UTAMA!I27</f>
        <v>112.47</v>
      </c>
      <c r="H27" s="94">
        <f>+UTAMA!J27</f>
        <v>1.8859999999999999</v>
      </c>
      <c r="I27" s="96">
        <v>874</v>
      </c>
      <c r="K27" s="125"/>
      <c r="L27" s="125"/>
      <c r="M27" s="125"/>
      <c r="N27" s="102"/>
    </row>
    <row r="28" spans="1:14" ht="15.75">
      <c r="A28" s="126">
        <f t="shared" si="0"/>
        <v>18</v>
      </c>
      <c r="B28" s="127" t="s">
        <v>46</v>
      </c>
      <c r="C28" s="93">
        <f>+UTAMA!E28</f>
        <v>225.4</v>
      </c>
      <c r="D28" s="94">
        <f>+UTAMA!F28</f>
        <v>0.32300000000000001</v>
      </c>
      <c r="E28" s="97">
        <f>+UTAMA!G28</f>
        <v>199.24</v>
      </c>
      <c r="F28" s="94">
        <f>+UTAMA!H28</f>
        <v>1.0999999999999999E-2</v>
      </c>
      <c r="G28" s="93">
        <f>+UTAMA!I28</f>
        <v>203.1</v>
      </c>
      <c r="H28" s="94">
        <f>+UTAMA!J28</f>
        <v>0.23200000000000001</v>
      </c>
      <c r="I28" s="100">
        <v>392</v>
      </c>
      <c r="K28" s="125"/>
      <c r="L28" s="125"/>
      <c r="M28" s="125"/>
      <c r="N28" s="92"/>
    </row>
    <row r="29" spans="1:14" ht="15.75">
      <c r="A29" s="126">
        <f t="shared" si="0"/>
        <v>19</v>
      </c>
      <c r="B29" s="127" t="s">
        <v>47</v>
      </c>
      <c r="C29" s="93">
        <f>+UTAMA!E29</f>
        <v>224</v>
      </c>
      <c r="D29" s="94">
        <f>+UTAMA!F29</f>
        <v>0.42899999999999999</v>
      </c>
      <c r="E29" s="97">
        <f>+UTAMA!G29</f>
        <v>214.6</v>
      </c>
      <c r="F29" s="94">
        <f>+UTAMA!H29</f>
        <v>0.19</v>
      </c>
      <c r="G29" s="93">
        <f>+UTAMA!I29</f>
        <v>221.94</v>
      </c>
      <c r="H29" s="94">
        <f>+UTAMA!J29</f>
        <v>0.26800000000000002</v>
      </c>
      <c r="I29" s="100">
        <v>500</v>
      </c>
      <c r="K29" s="125"/>
      <c r="L29" s="125"/>
      <c r="M29" s="125"/>
      <c r="N29" s="92"/>
    </row>
    <row r="30" spans="1:14" ht="15.75">
      <c r="A30" s="126">
        <f t="shared" si="0"/>
        <v>20</v>
      </c>
      <c r="B30" s="127" t="s">
        <v>48</v>
      </c>
      <c r="C30" s="93">
        <f>+UTAMA!E30</f>
        <v>196</v>
      </c>
      <c r="D30" s="94">
        <f>+UTAMA!F30</f>
        <v>0.77100000000000002</v>
      </c>
      <c r="E30" s="97">
        <f>+UTAMA!G30</f>
        <v>189.73</v>
      </c>
      <c r="F30" s="94">
        <f>+UTAMA!H30</f>
        <v>2.1000000000000001E-2</v>
      </c>
      <c r="G30" s="93">
        <f>+UTAMA!I30</f>
        <v>196.05</v>
      </c>
      <c r="H30" s="94">
        <f>+UTAMA!J30</f>
        <v>0.78100000000000003</v>
      </c>
      <c r="I30" s="100">
        <v>700</v>
      </c>
      <c r="K30" s="125"/>
      <c r="L30" s="125"/>
      <c r="M30" s="125"/>
      <c r="N30" s="92"/>
    </row>
    <row r="31" spans="1:14" ht="15.75">
      <c r="A31" s="126">
        <f t="shared" si="0"/>
        <v>21</v>
      </c>
      <c r="B31" s="127" t="s">
        <v>49</v>
      </c>
      <c r="C31" s="93">
        <f>+UTAMA!E31</f>
        <v>174</v>
      </c>
      <c r="D31" s="94">
        <f>+UTAMA!F31</f>
        <v>0.22600000000000001</v>
      </c>
      <c r="E31" s="99">
        <f>+UTAMA!G31</f>
        <v>167.52</v>
      </c>
      <c r="F31" s="94">
        <f>+UTAMA!H31</f>
        <v>3.2000000000000001E-2</v>
      </c>
      <c r="G31" s="93">
        <f>+UTAMA!I31</f>
        <v>166</v>
      </c>
      <c r="H31" s="94">
        <f>+UTAMA!J31</f>
        <v>0</v>
      </c>
      <c r="I31" s="100">
        <v>87</v>
      </c>
      <c r="K31" s="125"/>
      <c r="L31" s="125"/>
      <c r="M31" s="125"/>
      <c r="N31" s="102"/>
    </row>
    <row r="32" spans="1:14" ht="15.75">
      <c r="A32" s="126">
        <f t="shared" si="0"/>
        <v>22</v>
      </c>
      <c r="B32" s="127" t="s">
        <v>50</v>
      </c>
      <c r="C32" s="93">
        <f>+UTAMA!E32</f>
        <v>229.1</v>
      </c>
      <c r="D32" s="94">
        <f>+UTAMA!F32</f>
        <v>0.71399999999999997</v>
      </c>
      <c r="E32" s="97">
        <f>+UTAMA!G32</f>
        <v>216.64</v>
      </c>
      <c r="F32" s="94">
        <f>+UTAMA!H32</f>
        <v>1E-3</v>
      </c>
      <c r="G32" s="93">
        <f>+UTAMA!I32</f>
        <v>226.6</v>
      </c>
      <c r="H32" s="94">
        <f>+UTAMA!J32</f>
        <v>0.49199999999999999</v>
      </c>
      <c r="I32" s="98">
        <v>354</v>
      </c>
      <c r="K32" s="125"/>
      <c r="L32" s="125"/>
      <c r="M32" s="125"/>
      <c r="N32" s="92"/>
    </row>
    <row r="33" spans="1:14" ht="15.75">
      <c r="A33" s="126">
        <f t="shared" si="0"/>
        <v>23</v>
      </c>
      <c r="B33" s="127" t="s">
        <v>51</v>
      </c>
      <c r="C33" s="93">
        <f>+UTAMA!E33</f>
        <v>249</v>
      </c>
      <c r="D33" s="94">
        <f>+UTAMA!F33</f>
        <v>1.708</v>
      </c>
      <c r="E33" s="97">
        <f>+UTAMA!G33</f>
        <v>243.13</v>
      </c>
      <c r="F33" s="94">
        <f>+UTAMA!H33</f>
        <v>0.4</v>
      </c>
      <c r="G33" s="93">
        <f>+UTAMA!I33</f>
        <v>247.83</v>
      </c>
      <c r="H33" s="94">
        <f>+UTAMA!J33</f>
        <v>1.466</v>
      </c>
      <c r="I33" s="100">
        <v>637</v>
      </c>
      <c r="K33" s="125"/>
      <c r="L33" s="125"/>
      <c r="M33" s="125"/>
      <c r="N33" s="92"/>
    </row>
    <row r="34" spans="1:14" ht="15.75">
      <c r="A34" s="126">
        <f t="shared" si="0"/>
        <v>24</v>
      </c>
      <c r="B34" s="127" t="s">
        <v>52</v>
      </c>
      <c r="C34" s="93">
        <f>+UTAMA!E34</f>
        <v>164.75</v>
      </c>
      <c r="D34" s="94">
        <f>+UTAMA!F34</f>
        <v>4.3979999999999997</v>
      </c>
      <c r="E34" s="97">
        <f>+UTAMA!G34</f>
        <v>140</v>
      </c>
      <c r="F34" s="94">
        <f>+UTAMA!H34</f>
        <v>140</v>
      </c>
      <c r="G34" s="93">
        <f>+UTAMA!I34</f>
        <v>149.59</v>
      </c>
      <c r="H34" s="94">
        <f>+UTAMA!J34</f>
        <v>2.93</v>
      </c>
      <c r="I34" s="100">
        <v>7394</v>
      </c>
      <c r="K34" s="125"/>
      <c r="L34" s="125"/>
      <c r="M34" s="125"/>
      <c r="N34" s="102"/>
    </row>
    <row r="35" spans="1:14" ht="15.75">
      <c r="A35" s="126">
        <f t="shared" si="0"/>
        <v>25</v>
      </c>
      <c r="B35" s="127" t="s">
        <v>53</v>
      </c>
      <c r="C35" s="93">
        <f>+UTAMA!E35</f>
        <v>179.1</v>
      </c>
      <c r="D35" s="94">
        <f>+UTAMA!F35</f>
        <v>3.3109999999999999</v>
      </c>
      <c r="E35" s="103">
        <f>+UTAMA!G35</f>
        <v>200.22</v>
      </c>
      <c r="F35" s="94">
        <f>+UTAMA!H35</f>
        <v>0.99</v>
      </c>
      <c r="G35" s="93">
        <f>+UTAMA!I35</f>
        <v>204.15</v>
      </c>
      <c r="H35" s="94">
        <f>+UTAMA!J35</f>
        <v>2.806</v>
      </c>
      <c r="I35" s="100">
        <v>2410</v>
      </c>
      <c r="K35" s="125"/>
      <c r="L35" s="125"/>
      <c r="M35" s="125"/>
      <c r="N35" s="102"/>
    </row>
    <row r="36" spans="1:14" ht="15.75">
      <c r="A36" s="126">
        <f t="shared" si="0"/>
        <v>26</v>
      </c>
      <c r="B36" s="127" t="s">
        <v>54</v>
      </c>
      <c r="C36" s="93">
        <f>+UTAMA!E36</f>
        <v>325.56</v>
      </c>
      <c r="D36" s="94">
        <f>+UTAMA!F36</f>
        <v>0.64100000000000001</v>
      </c>
      <c r="E36" s="103">
        <f>+UTAMA!G36</f>
        <v>318.33999999999997</v>
      </c>
      <c r="F36" s="94">
        <f>+UTAMA!H36</f>
        <v>0.10299999999999999</v>
      </c>
      <c r="G36" s="93">
        <f>+UTAMA!I36</f>
        <v>322.85000000000002</v>
      </c>
      <c r="H36" s="94">
        <f>+UTAMA!J36</f>
        <v>0.4</v>
      </c>
      <c r="I36" s="100">
        <v>1370</v>
      </c>
      <c r="K36" s="125"/>
      <c r="L36" s="125"/>
      <c r="M36" s="125"/>
      <c r="N36" s="102"/>
    </row>
    <row r="37" spans="1:14" ht="15.75">
      <c r="A37" s="126">
        <f t="shared" si="0"/>
        <v>27</v>
      </c>
      <c r="B37" s="127" t="s">
        <v>55</v>
      </c>
      <c r="C37" s="93">
        <f>+UTAMA!E37</f>
        <v>129.19999999999999</v>
      </c>
      <c r="D37" s="94">
        <f>+UTAMA!F37</f>
        <v>0.71</v>
      </c>
      <c r="E37" s="103">
        <f>+UTAMA!G37</f>
        <v>122.63</v>
      </c>
      <c r="F37" s="94">
        <f>+UTAMA!H37</f>
        <v>0.01</v>
      </c>
      <c r="G37" s="93">
        <f>+UTAMA!I37</f>
        <v>128.15</v>
      </c>
      <c r="H37" s="94">
        <f>+UTAMA!J37</f>
        <v>0.56999999999999995</v>
      </c>
      <c r="I37" s="100">
        <v>358</v>
      </c>
      <c r="K37" s="125"/>
      <c r="L37" s="125"/>
      <c r="M37" s="125"/>
      <c r="N37" s="102"/>
    </row>
    <row r="38" spans="1:14" ht="15.75">
      <c r="A38" s="126">
        <f t="shared" si="0"/>
        <v>28</v>
      </c>
      <c r="B38" s="127" t="s">
        <v>56</v>
      </c>
      <c r="C38" s="93">
        <f>+UTAMA!E38</f>
        <v>282.77999999999997</v>
      </c>
      <c r="D38" s="94">
        <f>+UTAMA!F38</f>
        <v>0.48</v>
      </c>
      <c r="E38" s="103">
        <f>+UTAMA!G38</f>
        <v>278.83</v>
      </c>
      <c r="F38" s="94">
        <f>+UTAMA!H38</f>
        <v>0.122</v>
      </c>
      <c r="G38" s="93">
        <f>+UTAMA!I38</f>
        <v>282.72000000000003</v>
      </c>
      <c r="H38" s="94">
        <f>+UTAMA!J38</f>
        <v>0.46</v>
      </c>
      <c r="I38" s="100">
        <v>268</v>
      </c>
      <c r="K38" s="125"/>
      <c r="L38" s="125"/>
      <c r="M38" s="125"/>
      <c r="N38" s="101"/>
    </row>
    <row r="39" spans="1:14" ht="15.75">
      <c r="A39" s="126">
        <f t="shared" si="0"/>
        <v>29</v>
      </c>
      <c r="B39" s="127" t="s">
        <v>57</v>
      </c>
      <c r="C39" s="93">
        <f>+UTAMA!E39</f>
        <v>99</v>
      </c>
      <c r="D39" s="94">
        <f>+UTAMA!F39</f>
        <v>2.8849999999999998</v>
      </c>
      <c r="E39" s="103">
        <f>+UTAMA!G39</f>
        <v>95.35</v>
      </c>
      <c r="F39" s="94">
        <f>+UTAMA!H39</f>
        <v>0.78200000000000003</v>
      </c>
      <c r="G39" s="93">
        <f>+UTAMA!I39</f>
        <v>96.98</v>
      </c>
      <c r="H39" s="94">
        <f>+UTAMA!J39</f>
        <v>1.597</v>
      </c>
      <c r="I39" s="100">
        <v>892</v>
      </c>
      <c r="K39" s="125"/>
      <c r="L39" s="125"/>
      <c r="M39" s="125"/>
      <c r="N39" s="102"/>
    </row>
    <row r="40" spans="1:14" ht="15.75">
      <c r="A40" s="126">
        <f t="shared" si="0"/>
        <v>30</v>
      </c>
      <c r="B40" s="127" t="s">
        <v>58</v>
      </c>
      <c r="C40" s="93">
        <f>+UTAMA!E40</f>
        <v>189.7</v>
      </c>
      <c r="D40" s="94">
        <f>+UTAMA!F40</f>
        <v>7.9000000000000001E-2</v>
      </c>
      <c r="E40" s="103">
        <f>+UTAMA!G40</f>
        <v>187.36</v>
      </c>
      <c r="F40" s="94">
        <f>+UTAMA!H40</f>
        <v>1.2E-2</v>
      </c>
      <c r="G40" s="93">
        <f>+UTAMA!I40</f>
        <v>187.58</v>
      </c>
      <c r="H40" s="94">
        <f>+UTAMA!J40</f>
        <v>1.6E-2</v>
      </c>
      <c r="I40" s="100">
        <v>274</v>
      </c>
      <c r="K40" s="125"/>
      <c r="L40" s="125"/>
      <c r="M40" s="125"/>
      <c r="N40" s="102"/>
    </row>
    <row r="41" spans="1:14" ht="15.75">
      <c r="A41" s="126">
        <f t="shared" si="0"/>
        <v>31</v>
      </c>
      <c r="B41" s="127" t="s">
        <v>59</v>
      </c>
      <c r="C41" s="93">
        <f>+UTAMA!E41</f>
        <v>171.19</v>
      </c>
      <c r="D41" s="94">
        <f>+UTAMA!F41</f>
        <v>9.6000000000000002E-2</v>
      </c>
      <c r="E41" s="103">
        <f>+UTAMA!G41</f>
        <v>169.13</v>
      </c>
      <c r="F41" s="94">
        <f>+UTAMA!H41</f>
        <v>4.7E-2</v>
      </c>
      <c r="G41" s="93">
        <f>+UTAMA!I41</f>
        <v>169.42</v>
      </c>
      <c r="H41" s="94">
        <f>+UTAMA!J41</f>
        <v>5.3999999999999999E-2</v>
      </c>
      <c r="I41" s="100">
        <v>395</v>
      </c>
      <c r="K41" s="125"/>
      <c r="L41" s="125"/>
      <c r="M41" s="125"/>
      <c r="N41" s="102"/>
    </row>
    <row r="42" spans="1:14" ht="15.75">
      <c r="A42" s="126">
        <f t="shared" si="0"/>
        <v>32</v>
      </c>
      <c r="B42" s="127" t="s">
        <v>60</v>
      </c>
      <c r="C42" s="93">
        <f>+UTAMA!E42</f>
        <v>142.6</v>
      </c>
      <c r="D42" s="94">
        <f>+UTAMA!F42</f>
        <v>9.8740000000000006</v>
      </c>
      <c r="E42" s="103">
        <f>+UTAMA!G42</f>
        <v>138.05000000000001</v>
      </c>
      <c r="F42" s="94">
        <f>+UTAMA!H42</f>
        <v>3.5230000000000001</v>
      </c>
      <c r="G42" s="93">
        <f>+UTAMA!I42</f>
        <v>139.38</v>
      </c>
      <c r="H42" s="94">
        <f>+UTAMA!J42</f>
        <v>6.5940000000000003</v>
      </c>
      <c r="I42" s="96">
        <v>1570</v>
      </c>
      <c r="K42" s="125"/>
      <c r="L42" s="125"/>
      <c r="M42" s="125"/>
      <c r="N42" s="102"/>
    </row>
    <row r="43" spans="1:14" ht="15.75">
      <c r="A43" s="126">
        <f t="shared" si="0"/>
        <v>33</v>
      </c>
      <c r="B43" s="127" t="s">
        <v>61</v>
      </c>
      <c r="C43" s="93">
        <f>+UTAMA!E43</f>
        <v>239.5</v>
      </c>
      <c r="D43" s="94">
        <f>+UTAMA!F43</f>
        <v>2.6720000000000002</v>
      </c>
      <c r="E43" s="103">
        <f>+UTAMA!G43</f>
        <v>237.93</v>
      </c>
      <c r="F43" s="94">
        <f>+UTAMA!H43</f>
        <v>1.8240000000000001</v>
      </c>
      <c r="G43" s="93">
        <f>+UTAMA!I43</f>
        <v>238.58</v>
      </c>
      <c r="H43" s="94">
        <f>+UTAMA!J43</f>
        <v>2.1816</v>
      </c>
      <c r="I43" s="96">
        <v>1353</v>
      </c>
      <c r="K43" s="125"/>
      <c r="L43" s="125"/>
      <c r="M43" s="125"/>
      <c r="N43" s="102"/>
    </row>
    <row r="44" spans="1:14" ht="15.75">
      <c r="A44" s="126">
        <f t="shared" si="0"/>
        <v>34</v>
      </c>
      <c r="B44" s="127" t="s">
        <v>62</v>
      </c>
      <c r="C44" s="93">
        <f>+UTAMA!E44</f>
        <v>120.5</v>
      </c>
      <c r="D44" s="94">
        <f>+UTAMA!F44</f>
        <v>4.1539999999999999</v>
      </c>
      <c r="E44" s="103">
        <f>+UTAMA!G44</f>
        <v>120.25</v>
      </c>
      <c r="F44" s="94">
        <f>+UTAMA!H44</f>
        <v>3.2050000000000001</v>
      </c>
      <c r="G44" s="93">
        <f>+UTAMA!I44</f>
        <v>120.79</v>
      </c>
      <c r="H44" s="94">
        <f>+UTAMA!J44</f>
        <v>4.2290000000000001</v>
      </c>
      <c r="I44" s="100">
        <v>782</v>
      </c>
      <c r="K44" s="125"/>
      <c r="L44" s="125"/>
      <c r="M44" s="125"/>
      <c r="N44" s="102"/>
    </row>
    <row r="45" spans="1:14" ht="15.75">
      <c r="A45" s="126">
        <f t="shared" si="0"/>
        <v>35</v>
      </c>
      <c r="B45" s="127" t="s">
        <v>63</v>
      </c>
      <c r="C45" s="93">
        <f>+UTAMA!E45</f>
        <v>110.56</v>
      </c>
      <c r="D45" s="94">
        <f>+UTAMA!F45</f>
        <v>2.75</v>
      </c>
      <c r="E45" s="103">
        <f>+UTAMA!G45</f>
        <v>108.72</v>
      </c>
      <c r="F45" s="94">
        <f>+UTAMA!H45</f>
        <v>0.82099999999999995</v>
      </c>
      <c r="G45" s="93">
        <f>+UTAMA!I45</f>
        <v>110.13</v>
      </c>
      <c r="H45" s="94">
        <f>+UTAMA!J45</f>
        <v>2.81</v>
      </c>
      <c r="I45" s="100">
        <v>43</v>
      </c>
      <c r="K45" s="125"/>
      <c r="L45" s="125"/>
      <c r="M45" s="125"/>
      <c r="N45" s="102"/>
    </row>
    <row r="46" spans="1:14" ht="15.75">
      <c r="A46" s="126">
        <f t="shared" si="0"/>
        <v>36</v>
      </c>
      <c r="B46" s="127" t="s">
        <v>64</v>
      </c>
      <c r="C46" s="93">
        <f>+UTAMA!E46</f>
        <v>72</v>
      </c>
      <c r="D46" s="94">
        <f>+UTAMA!F46</f>
        <v>38.036000000000001</v>
      </c>
      <c r="E46" s="103">
        <f>+UTAMA!G46</f>
        <v>61.22</v>
      </c>
      <c r="F46" s="94">
        <f>+UTAMA!H46</f>
        <v>14.93</v>
      </c>
      <c r="G46" s="93">
        <f>+UTAMA!I46</f>
        <v>66.819999999999993</v>
      </c>
      <c r="H46" s="94">
        <f>+UTAMA!J46</f>
        <v>24.51</v>
      </c>
      <c r="I46" s="96">
        <v>6485</v>
      </c>
      <c r="K46" s="125"/>
      <c r="L46" s="125"/>
      <c r="M46" s="125"/>
      <c r="N46" s="102"/>
    </row>
    <row r="47" spans="1:14" ht="15.75">
      <c r="A47" s="126">
        <f t="shared" si="0"/>
        <v>37</v>
      </c>
      <c r="B47" s="127" t="s">
        <v>65</v>
      </c>
      <c r="C47" s="93">
        <f>+UTAMA!E47</f>
        <v>185</v>
      </c>
      <c r="D47" s="94">
        <f>+UTAMA!F47</f>
        <v>388.72199999999998</v>
      </c>
      <c r="E47" s="103">
        <f>+UTAMA!G47</f>
        <v>170.67</v>
      </c>
      <c r="F47" s="94">
        <f>+UTAMA!H47</f>
        <v>249.6</v>
      </c>
      <c r="G47" s="93">
        <f>+UTAMA!I47</f>
        <v>179.68</v>
      </c>
      <c r="H47" s="94">
        <f>+UTAMA!J47</f>
        <v>333.69</v>
      </c>
      <c r="I47" s="96">
        <v>31109</v>
      </c>
      <c r="K47" s="125"/>
      <c r="L47" s="125"/>
      <c r="M47" s="125"/>
      <c r="N47" s="102"/>
    </row>
    <row r="48" spans="1:14" ht="16.5" thickBot="1">
      <c r="A48" s="129">
        <f t="shared" si="0"/>
        <v>38</v>
      </c>
      <c r="B48" s="130" t="s">
        <v>66</v>
      </c>
      <c r="C48" s="93">
        <f>+UTAMA!E48</f>
        <v>231</v>
      </c>
      <c r="D48" s="94">
        <f>+UTAMA!F48</f>
        <v>23.24</v>
      </c>
      <c r="E48" s="103">
        <f>+UTAMA!G48</f>
        <v>229</v>
      </c>
      <c r="F48" s="94">
        <f>+UTAMA!H48</f>
        <v>5.181</v>
      </c>
      <c r="G48" s="93">
        <f>+UTAMA!I48</f>
        <v>229.81</v>
      </c>
      <c r="H48" s="94">
        <f>+UTAMA!J48</f>
        <v>9.3070000000000004</v>
      </c>
      <c r="I48" s="104">
        <v>8400</v>
      </c>
      <c r="K48" s="125"/>
      <c r="L48" s="125"/>
      <c r="M48" s="125"/>
      <c r="N48" s="92"/>
    </row>
    <row r="49" spans="1:14" ht="16.5" thickBot="1">
      <c r="A49" s="131"/>
      <c r="B49" s="121" t="s">
        <v>67</v>
      </c>
      <c r="C49" s="105"/>
      <c r="D49" s="132">
        <f>SUM(D11:D48)</f>
        <v>1738.5575980000001</v>
      </c>
      <c r="E49" s="105"/>
      <c r="F49" s="132">
        <f>SUM(F11:F48)</f>
        <v>699.12700000000007</v>
      </c>
      <c r="G49" s="105"/>
      <c r="H49" s="132">
        <f>SUM(H11:H48)</f>
        <v>1129.2056</v>
      </c>
      <c r="I49" s="133">
        <f>SUM(I11:I48)</f>
        <v>270584</v>
      </c>
      <c r="K49" s="125"/>
      <c r="L49" s="125"/>
      <c r="M49" s="125"/>
      <c r="N49" s="92"/>
    </row>
    <row r="50" spans="1:14" ht="16.5" thickBot="1">
      <c r="A50" s="134" t="s">
        <v>68</v>
      </c>
      <c r="B50" s="121" t="s">
        <v>69</v>
      </c>
      <c r="C50" s="105"/>
      <c r="D50" s="132"/>
      <c r="E50" s="135"/>
      <c r="F50" s="136">
        <v>1</v>
      </c>
      <c r="G50" s="105"/>
      <c r="H50" s="136">
        <f>+H49/F49</f>
        <v>1.6151651988837505</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abSelected="1" zoomScale="70" zoomScaleNormal="70" workbookViewId="0">
      <selection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5"/>
      <c r="C1" s="315"/>
      <c r="D1" s="315"/>
      <c r="E1" s="315"/>
      <c r="F1" s="315"/>
      <c r="G1" s="315"/>
      <c r="H1" s="315"/>
      <c r="I1" s="311"/>
      <c r="J1" s="311"/>
      <c r="K1" s="311"/>
      <c r="L1" s="816"/>
      <c r="AB1" s="269"/>
      <c r="AC1"/>
      <c r="AD1"/>
      <c r="AE1"/>
      <c r="AF1"/>
      <c r="AG1"/>
      <c r="AH1"/>
      <c r="AI1"/>
      <c r="AJ1"/>
      <c r="AK1"/>
      <c r="AL1"/>
      <c r="AM1"/>
      <c r="AN1"/>
      <c r="AO1"/>
      <c r="AP1"/>
      <c r="AQ1"/>
      <c r="AR1"/>
      <c r="AS1"/>
      <c r="AT1"/>
      <c r="AU1"/>
      <c r="AV1"/>
      <c r="AW1"/>
      <c r="AX1"/>
      <c r="AY1"/>
      <c r="AZ1"/>
      <c r="BA1"/>
      <c r="BB1"/>
      <c r="BC1"/>
      <c r="BD1"/>
      <c r="BE1"/>
    </row>
    <row r="2" spans="2:57" ht="16.5" customHeight="1">
      <c r="B2" s="842" t="s">
        <v>273</v>
      </c>
      <c r="C2" s="842"/>
      <c r="D2" s="842"/>
      <c r="E2" s="842"/>
      <c r="F2" s="842"/>
      <c r="G2" s="842"/>
      <c r="H2" s="842"/>
      <c r="I2" s="842"/>
      <c r="J2" s="842"/>
      <c r="K2" s="842"/>
      <c r="L2" s="842"/>
      <c r="N2" s="869" t="s">
        <v>283</v>
      </c>
      <c r="O2" s="870"/>
      <c r="P2" s="870"/>
      <c r="Q2" s="870"/>
      <c r="R2" s="870"/>
      <c r="S2" s="870"/>
      <c r="T2" s="870"/>
      <c r="U2" s="870"/>
      <c r="V2" s="870"/>
      <c r="W2" s="870"/>
      <c r="X2" s="870"/>
      <c r="Y2" s="870"/>
      <c r="Z2" s="871"/>
      <c r="AB2" s="855" t="s">
        <v>295</v>
      </c>
      <c r="AC2" s="855"/>
      <c r="AD2" s="855"/>
      <c r="AE2" s="855"/>
      <c r="AF2" s="855"/>
      <c r="AG2" s="855"/>
      <c r="AH2" s="855"/>
      <c r="AI2" s="855"/>
      <c r="AJ2" s="855"/>
      <c r="AK2" s="855"/>
      <c r="AL2" s="855"/>
      <c r="AM2" s="855"/>
      <c r="AN2" s="855"/>
      <c r="AO2"/>
      <c r="AP2"/>
      <c r="AQ2" s="856"/>
      <c r="AR2" s="856"/>
      <c r="AS2" s="856"/>
      <c r="AT2"/>
      <c r="AU2"/>
      <c r="AV2"/>
      <c r="AW2"/>
      <c r="AX2"/>
      <c r="AY2"/>
      <c r="AZ2"/>
      <c r="BA2"/>
      <c r="BB2"/>
      <c r="BC2"/>
      <c r="BD2"/>
      <c r="BE2"/>
    </row>
    <row r="3" spans="2:57" ht="17.25" customHeight="1">
      <c r="B3" s="842"/>
      <c r="C3" s="842"/>
      <c r="D3" s="842"/>
      <c r="E3" s="842"/>
      <c r="F3" s="842"/>
      <c r="G3" s="842"/>
      <c r="H3" s="842"/>
      <c r="I3" s="842"/>
      <c r="J3" s="842"/>
      <c r="K3" s="842"/>
      <c r="L3" s="842"/>
      <c r="N3" s="867" t="s">
        <v>209</v>
      </c>
      <c r="O3" s="822"/>
      <c r="P3" s="822"/>
      <c r="Q3" s="822"/>
      <c r="R3" s="822"/>
      <c r="S3" s="822"/>
      <c r="T3" s="822"/>
      <c r="U3" s="822"/>
      <c r="V3" s="822"/>
      <c r="W3" s="822"/>
      <c r="X3" s="822"/>
      <c r="Y3" s="822"/>
      <c r="Z3" s="868"/>
      <c r="AB3" s="855" t="s">
        <v>335</v>
      </c>
      <c r="AC3" s="855"/>
      <c r="AD3" s="855"/>
      <c r="AE3" s="855"/>
      <c r="AF3" s="855"/>
      <c r="AG3" s="855"/>
      <c r="AH3" s="855"/>
      <c r="AI3" s="855"/>
      <c r="AJ3" s="855"/>
      <c r="AK3" s="855"/>
      <c r="AL3" s="855"/>
      <c r="AM3" s="855"/>
      <c r="AN3" s="855"/>
      <c r="AO3"/>
      <c r="AP3"/>
      <c r="AQ3"/>
      <c r="AR3"/>
      <c r="AS3"/>
      <c r="AT3"/>
      <c r="AU3"/>
      <c r="AV3"/>
      <c r="AW3"/>
      <c r="AX3"/>
      <c r="AY3"/>
      <c r="AZ3"/>
      <c r="BA3"/>
      <c r="BB3"/>
      <c r="BC3"/>
      <c r="BD3"/>
      <c r="BE3"/>
    </row>
    <row r="4" spans="2:57" ht="22.5" customHeight="1" thickBot="1">
      <c r="B4" s="841" t="s">
        <v>342</v>
      </c>
      <c r="C4" s="841"/>
      <c r="D4" s="841"/>
      <c r="E4" s="841"/>
      <c r="F4" s="841"/>
      <c r="G4" s="841"/>
      <c r="H4" s="841"/>
      <c r="I4" s="841"/>
      <c r="J4" s="841"/>
      <c r="K4" s="841"/>
      <c r="L4" s="841"/>
      <c r="N4" s="182"/>
      <c r="O4" s="183"/>
      <c r="P4" s="183"/>
      <c r="Q4" s="183"/>
      <c r="R4" s="183"/>
      <c r="S4" s="183"/>
      <c r="T4" s="183"/>
      <c r="U4" s="183"/>
      <c r="V4" s="183"/>
      <c r="W4" s="183"/>
      <c r="X4" s="183"/>
      <c r="Y4" s="183"/>
      <c r="Z4" s="184"/>
      <c r="AB4" s="270"/>
      <c r="AC4"/>
      <c r="AD4"/>
      <c r="AE4"/>
      <c r="AF4"/>
      <c r="AG4"/>
      <c r="AH4"/>
      <c r="AI4"/>
      <c r="AJ4"/>
      <c r="AK4"/>
      <c r="AL4"/>
      <c r="AM4"/>
      <c r="AN4"/>
      <c r="AO4"/>
      <c r="AP4"/>
      <c r="AQ4"/>
      <c r="AR4"/>
      <c r="AS4"/>
      <c r="AT4"/>
      <c r="AU4"/>
      <c r="AV4"/>
      <c r="AW4"/>
      <c r="AX4"/>
      <c r="AY4"/>
      <c r="AZ4"/>
      <c r="BA4"/>
      <c r="BB4"/>
      <c r="BC4"/>
      <c r="BD4"/>
      <c r="BE4"/>
    </row>
    <row r="5" spans="2:57" ht="12" customHeight="1" thickBot="1">
      <c r="B5" s="291"/>
      <c r="C5" s="291"/>
      <c r="D5" s="291"/>
      <c r="E5" s="291"/>
      <c r="F5" s="291"/>
      <c r="G5" s="291"/>
      <c r="H5" s="291"/>
      <c r="I5" s="291"/>
      <c r="J5" s="291"/>
      <c r="K5" s="291"/>
      <c r="L5" s="291"/>
      <c r="N5" s="872" t="s">
        <v>131</v>
      </c>
      <c r="O5" s="832" t="s">
        <v>132</v>
      </c>
      <c r="P5" s="832" t="s">
        <v>133</v>
      </c>
      <c r="Q5" s="832" t="s">
        <v>134</v>
      </c>
      <c r="R5" s="832" t="s">
        <v>135</v>
      </c>
      <c r="S5" s="832" t="s">
        <v>117</v>
      </c>
      <c r="T5" s="832" t="s">
        <v>136</v>
      </c>
      <c r="U5" s="832" t="s">
        <v>137</v>
      </c>
      <c r="V5" s="832" t="s">
        <v>138</v>
      </c>
      <c r="W5" s="832" t="s">
        <v>139</v>
      </c>
      <c r="X5" s="832" t="s">
        <v>140</v>
      </c>
      <c r="Y5" s="832" t="s">
        <v>141</v>
      </c>
      <c r="Z5" s="874" t="s">
        <v>142</v>
      </c>
      <c r="AB5" s="827" t="s">
        <v>131</v>
      </c>
      <c r="AC5" s="861" t="s">
        <v>132</v>
      </c>
      <c r="AD5" s="857" t="s">
        <v>133</v>
      </c>
      <c r="AE5" s="857" t="s">
        <v>134</v>
      </c>
      <c r="AF5" s="857" t="s">
        <v>135</v>
      </c>
      <c r="AG5" s="857" t="s">
        <v>117</v>
      </c>
      <c r="AH5" s="857" t="s">
        <v>136</v>
      </c>
      <c r="AI5" s="857" t="s">
        <v>137</v>
      </c>
      <c r="AJ5" s="857" t="s">
        <v>138</v>
      </c>
      <c r="AK5" s="857" t="s">
        <v>139</v>
      </c>
      <c r="AL5" s="857" t="s">
        <v>140</v>
      </c>
      <c r="AM5" s="857" t="s">
        <v>141</v>
      </c>
      <c r="AN5" s="859" t="s">
        <v>142</v>
      </c>
      <c r="AO5" s="428"/>
      <c r="AP5"/>
      <c r="AQ5"/>
      <c r="AR5"/>
      <c r="AS5"/>
      <c r="AT5"/>
      <c r="AU5"/>
      <c r="AV5"/>
      <c r="AW5"/>
      <c r="AX5"/>
      <c r="AY5"/>
      <c r="AZ5"/>
      <c r="BA5"/>
      <c r="BB5"/>
      <c r="BC5"/>
      <c r="BD5"/>
      <c r="BE5"/>
    </row>
    <row r="6" spans="2:57" ht="27" customHeight="1" thickBot="1">
      <c r="B6" s="292"/>
      <c r="C6" s="419"/>
      <c r="D6" s="419"/>
      <c r="E6" s="419"/>
      <c r="F6" s="520">
        <v>21</v>
      </c>
      <c r="G6" s="571" t="s">
        <v>341</v>
      </c>
      <c r="H6" s="520">
        <v>2022</v>
      </c>
      <c r="I6" s="419"/>
      <c r="J6" s="419"/>
      <c r="K6" s="419"/>
      <c r="L6" s="420"/>
      <c r="N6" s="873"/>
      <c r="O6" s="833"/>
      <c r="P6" s="833"/>
      <c r="Q6" s="833"/>
      <c r="R6" s="833"/>
      <c r="S6" s="833"/>
      <c r="T6" s="833"/>
      <c r="U6" s="833"/>
      <c r="V6" s="833"/>
      <c r="W6" s="833"/>
      <c r="X6" s="833"/>
      <c r="Y6" s="833"/>
      <c r="Z6" s="875"/>
      <c r="AB6" s="828"/>
      <c r="AC6" s="862"/>
      <c r="AD6" s="858"/>
      <c r="AE6" s="858"/>
      <c r="AF6" s="858"/>
      <c r="AG6" s="858"/>
      <c r="AH6" s="858"/>
      <c r="AI6" s="858"/>
      <c r="AJ6" s="858"/>
      <c r="AK6" s="858"/>
      <c r="AL6" s="858"/>
      <c r="AM6" s="858"/>
      <c r="AN6" s="860"/>
      <c r="AO6" s="428"/>
      <c r="AP6"/>
      <c r="AQ6"/>
      <c r="AR6"/>
      <c r="AS6"/>
      <c r="AT6"/>
      <c r="AU6"/>
      <c r="AV6"/>
      <c r="AW6"/>
      <c r="AX6"/>
      <c r="AY6"/>
      <c r="AZ6"/>
      <c r="BA6"/>
      <c r="BB6"/>
      <c r="BC6"/>
      <c r="BD6"/>
      <c r="BE6"/>
    </row>
    <row r="7" spans="2:57" ht="27" customHeight="1" thickBot="1">
      <c r="B7" s="846" t="s">
        <v>18</v>
      </c>
      <c r="C7" s="852" t="s">
        <v>272</v>
      </c>
      <c r="D7" s="849" t="s">
        <v>73</v>
      </c>
      <c r="E7" s="839" t="s">
        <v>20</v>
      </c>
      <c r="F7" s="840"/>
      <c r="G7" s="839" t="s">
        <v>94</v>
      </c>
      <c r="H7" s="840"/>
      <c r="I7" s="839" t="s">
        <v>22</v>
      </c>
      <c r="J7" s="840"/>
      <c r="K7" s="836" t="s">
        <v>190</v>
      </c>
      <c r="L7" s="843" t="s">
        <v>72</v>
      </c>
      <c r="N7" s="192">
        <v>1</v>
      </c>
      <c r="O7" s="374">
        <v>561.32000000000005</v>
      </c>
      <c r="P7" s="371">
        <v>696.57</v>
      </c>
      <c r="Q7" s="371">
        <v>1045.22</v>
      </c>
      <c r="R7" s="195">
        <v>1212.3399999999999</v>
      </c>
      <c r="S7" s="371">
        <v>1293.04</v>
      </c>
      <c r="T7" s="371">
        <v>1286.17</v>
      </c>
      <c r="U7" s="195">
        <v>0</v>
      </c>
      <c r="V7" s="195">
        <v>0</v>
      </c>
      <c r="W7" s="195">
        <v>0</v>
      </c>
      <c r="X7" s="195">
        <v>0</v>
      </c>
      <c r="Y7" s="195">
        <v>0</v>
      </c>
      <c r="Z7" s="196">
        <v>0</v>
      </c>
      <c r="AB7" s="778">
        <v>1</v>
      </c>
      <c r="AC7" s="779">
        <v>961.76</v>
      </c>
      <c r="AD7" s="780">
        <v>1146.01</v>
      </c>
      <c r="AE7" s="780">
        <v>1324.8</v>
      </c>
      <c r="AF7" s="780">
        <v>1614.52</v>
      </c>
      <c r="AG7" s="780">
        <v>1604.22</v>
      </c>
      <c r="AH7" s="780">
        <v>1612.04</v>
      </c>
      <c r="AI7" s="780">
        <v>1582.83</v>
      </c>
      <c r="AJ7" s="780">
        <v>1419.43</v>
      </c>
      <c r="AK7" s="780">
        <v>1293.8900000000001</v>
      </c>
      <c r="AL7" s="780">
        <v>1109.08</v>
      </c>
      <c r="AM7" s="780">
        <v>1106.0899999999999</v>
      </c>
      <c r="AN7" s="781"/>
      <c r="AO7" s="428"/>
      <c r="AP7"/>
      <c r="AQ7"/>
      <c r="AR7"/>
      <c r="AS7"/>
      <c r="AT7"/>
      <c r="AU7"/>
      <c r="AV7"/>
      <c r="AW7"/>
      <c r="AX7"/>
      <c r="AY7"/>
      <c r="AZ7"/>
      <c r="BA7"/>
      <c r="BB7"/>
      <c r="BC7"/>
      <c r="BD7"/>
      <c r="BE7"/>
    </row>
    <row r="8" spans="2:57" ht="27" customHeight="1" thickBot="1">
      <c r="B8" s="847"/>
      <c r="C8" s="853"/>
      <c r="D8" s="850"/>
      <c r="E8" s="657" t="s">
        <v>24</v>
      </c>
      <c r="F8" s="657" t="s">
        <v>25</v>
      </c>
      <c r="G8" s="658" t="s">
        <v>24</v>
      </c>
      <c r="H8" s="657" t="s">
        <v>25</v>
      </c>
      <c r="I8" s="658" t="s">
        <v>24</v>
      </c>
      <c r="J8" s="657" t="s">
        <v>25</v>
      </c>
      <c r="K8" s="837"/>
      <c r="L8" s="844"/>
      <c r="M8" s="815"/>
      <c r="N8" s="190">
        <v>2</v>
      </c>
      <c r="O8" s="375">
        <v>557.51</v>
      </c>
      <c r="P8" s="372">
        <v>693.59</v>
      </c>
      <c r="Q8" s="372">
        <v>1042.53</v>
      </c>
      <c r="R8" s="197">
        <v>1218.92</v>
      </c>
      <c r="S8" s="372">
        <v>1290.55</v>
      </c>
      <c r="T8" s="372">
        <v>1289.7</v>
      </c>
      <c r="U8" s="197">
        <v>0</v>
      </c>
      <c r="V8" s="197">
        <v>0</v>
      </c>
      <c r="W8" s="197">
        <v>0</v>
      </c>
      <c r="X8" s="197">
        <v>0</v>
      </c>
      <c r="Y8" s="197">
        <v>0</v>
      </c>
      <c r="Z8" s="198">
        <v>0</v>
      </c>
      <c r="AB8" s="782">
        <v>2</v>
      </c>
      <c r="AC8" s="779">
        <v>966.67</v>
      </c>
      <c r="AD8" s="780">
        <v>1155.23</v>
      </c>
      <c r="AE8" s="780">
        <v>1329.15</v>
      </c>
      <c r="AF8" s="780">
        <v>1629.24</v>
      </c>
      <c r="AG8" s="780">
        <v>1500.57</v>
      </c>
      <c r="AH8" s="780">
        <v>1606.72</v>
      </c>
      <c r="AI8" s="780">
        <v>1574.74</v>
      </c>
      <c r="AJ8" s="780">
        <v>1412.6</v>
      </c>
      <c r="AK8" s="780">
        <v>1288.18</v>
      </c>
      <c r="AL8" s="780">
        <v>1107.5999999999999</v>
      </c>
      <c r="AM8" s="780">
        <v>1096.56</v>
      </c>
      <c r="AN8" s="781"/>
      <c r="AO8" s="428"/>
      <c r="AP8"/>
      <c r="AQ8"/>
      <c r="AR8"/>
      <c r="AS8"/>
      <c r="AT8"/>
      <c r="AU8"/>
      <c r="AV8"/>
      <c r="AW8"/>
      <c r="AX8"/>
      <c r="AY8"/>
      <c r="AZ8"/>
      <c r="BA8"/>
      <c r="BB8"/>
      <c r="BC8"/>
      <c r="BD8"/>
      <c r="BE8"/>
    </row>
    <row r="9" spans="2:57" ht="27" customHeight="1" thickBot="1">
      <c r="B9" s="848"/>
      <c r="C9" s="854"/>
      <c r="D9" s="851"/>
      <c r="E9" s="659" t="s">
        <v>26</v>
      </c>
      <c r="F9" s="659" t="s">
        <v>294</v>
      </c>
      <c r="G9" s="660" t="s">
        <v>26</v>
      </c>
      <c r="H9" s="659" t="s">
        <v>294</v>
      </c>
      <c r="I9" s="660" t="s">
        <v>26</v>
      </c>
      <c r="J9" s="659" t="s">
        <v>294</v>
      </c>
      <c r="K9" s="838"/>
      <c r="L9" s="845"/>
      <c r="M9" s="185"/>
      <c r="N9" s="190">
        <v>3</v>
      </c>
      <c r="O9" s="375">
        <v>556.70000000000005</v>
      </c>
      <c r="P9" s="372">
        <v>696.47</v>
      </c>
      <c r="Q9" s="372">
        <v>1042.73</v>
      </c>
      <c r="R9" s="197">
        <v>1227</v>
      </c>
      <c r="S9" s="372">
        <v>1284</v>
      </c>
      <c r="T9" s="372">
        <v>1301.4100000000001</v>
      </c>
      <c r="U9" s="197">
        <v>0</v>
      </c>
      <c r="V9" s="197">
        <v>0</v>
      </c>
      <c r="W9" s="197">
        <v>0</v>
      </c>
      <c r="X9" s="197">
        <v>0</v>
      </c>
      <c r="Y9" s="197">
        <v>0</v>
      </c>
      <c r="Z9" s="198">
        <v>0</v>
      </c>
      <c r="AB9" s="782">
        <v>3</v>
      </c>
      <c r="AC9" s="779">
        <v>966.49</v>
      </c>
      <c r="AD9" s="780">
        <v>1160.23</v>
      </c>
      <c r="AE9" s="780">
        <v>1345.02</v>
      </c>
      <c r="AF9" s="780">
        <v>1628.75</v>
      </c>
      <c r="AG9" s="780">
        <v>1601.89</v>
      </c>
      <c r="AH9" s="780">
        <v>1613.8</v>
      </c>
      <c r="AI9" s="780">
        <v>1568.19</v>
      </c>
      <c r="AJ9" s="780">
        <v>1404.41</v>
      </c>
      <c r="AK9" s="780">
        <v>1282.0899999999999</v>
      </c>
      <c r="AL9" s="780">
        <v>1108.81</v>
      </c>
      <c r="AM9" s="780">
        <v>1087.99</v>
      </c>
      <c r="AN9" s="781"/>
      <c r="AO9" s="428"/>
      <c r="AP9"/>
      <c r="AQ9"/>
      <c r="AR9"/>
      <c r="AS9"/>
      <c r="AT9"/>
      <c r="AU9"/>
      <c r="AV9"/>
      <c r="AW9"/>
      <c r="AX9"/>
      <c r="AY9"/>
      <c r="AZ9"/>
      <c r="BA9"/>
      <c r="BB9"/>
      <c r="BC9"/>
      <c r="BD9"/>
      <c r="BE9"/>
    </row>
    <row r="10" spans="2:57" ht="27" customHeight="1" thickBot="1">
      <c r="B10" s="661">
        <v>1</v>
      </c>
      <c r="C10" s="662">
        <v>2</v>
      </c>
      <c r="D10" s="662">
        <v>3</v>
      </c>
      <c r="E10" s="662">
        <v>4</v>
      </c>
      <c r="F10" s="662">
        <v>5</v>
      </c>
      <c r="G10" s="662">
        <v>6</v>
      </c>
      <c r="H10" s="662">
        <v>7</v>
      </c>
      <c r="I10" s="662">
        <v>8</v>
      </c>
      <c r="J10" s="662">
        <v>9</v>
      </c>
      <c r="K10" s="663">
        <v>10</v>
      </c>
      <c r="L10" s="664">
        <v>11</v>
      </c>
      <c r="M10" s="185"/>
      <c r="N10" s="190">
        <v>4</v>
      </c>
      <c r="O10" s="375">
        <v>559.78</v>
      </c>
      <c r="P10" s="372">
        <v>698.15</v>
      </c>
      <c r="Q10" s="372">
        <v>1048.6199999999999</v>
      </c>
      <c r="R10" s="197">
        <v>1232.53</v>
      </c>
      <c r="S10" s="372">
        <v>1278</v>
      </c>
      <c r="T10" s="372">
        <v>1304.31</v>
      </c>
      <c r="U10" s="197">
        <v>0</v>
      </c>
      <c r="V10" s="197">
        <v>0</v>
      </c>
      <c r="W10" s="197">
        <v>0</v>
      </c>
      <c r="X10" s="197">
        <v>0</v>
      </c>
      <c r="Y10" s="197">
        <v>0</v>
      </c>
      <c r="Z10" s="198">
        <v>0</v>
      </c>
      <c r="AB10" s="782">
        <v>4</v>
      </c>
      <c r="AC10" s="779">
        <v>977</v>
      </c>
      <c r="AD10" s="780">
        <v>1162.3499999999999</v>
      </c>
      <c r="AE10" s="780">
        <v>1352.35</v>
      </c>
      <c r="AF10" s="780">
        <v>1641.32</v>
      </c>
      <c r="AG10" s="780">
        <v>1592.72</v>
      </c>
      <c r="AH10" s="780">
        <v>1594.3</v>
      </c>
      <c r="AI10" s="780">
        <v>1565.86</v>
      </c>
      <c r="AJ10" s="780">
        <v>1399.4</v>
      </c>
      <c r="AK10" s="780">
        <v>1276.1300000000001</v>
      </c>
      <c r="AL10" s="780">
        <v>1109.1099999999999</v>
      </c>
      <c r="AM10" s="780">
        <v>1081.19</v>
      </c>
      <c r="AN10" s="781"/>
      <c r="AO10" s="428"/>
      <c r="AP10"/>
      <c r="AQ10"/>
      <c r="AR10"/>
      <c r="AS10"/>
      <c r="AT10"/>
      <c r="AU10"/>
      <c r="AV10"/>
      <c r="AW10"/>
      <c r="AX10"/>
      <c r="AY10"/>
      <c r="AZ10"/>
      <c r="BA10"/>
      <c r="BB10"/>
      <c r="BC10"/>
      <c r="BD10"/>
      <c r="BE10"/>
    </row>
    <row r="11" spans="2:57" ht="27" customHeight="1" thickBot="1">
      <c r="B11" s="522">
        <v>1</v>
      </c>
      <c r="C11" s="523" t="s">
        <v>28</v>
      </c>
      <c r="D11" s="523" t="s">
        <v>74</v>
      </c>
      <c r="E11" s="524">
        <v>55.77</v>
      </c>
      <c r="F11" s="525">
        <v>31.144597999999998</v>
      </c>
      <c r="G11" s="526">
        <v>47.74</v>
      </c>
      <c r="H11" s="526">
        <v>1.8149999999999999</v>
      </c>
      <c r="I11" s="526">
        <v>53.12</v>
      </c>
      <c r="J11" s="740">
        <v>17.75</v>
      </c>
      <c r="K11" s="527" t="s">
        <v>179</v>
      </c>
      <c r="L11" s="528">
        <f>IF(J11=0,"Waduk Kosong",)</f>
        <v>0</v>
      </c>
      <c r="M11" s="666"/>
      <c r="N11" s="190">
        <v>5</v>
      </c>
      <c r="O11" s="375">
        <v>557.70000000000005</v>
      </c>
      <c r="P11" s="372">
        <v>703.09</v>
      </c>
      <c r="Q11" s="372">
        <v>1050.08</v>
      </c>
      <c r="R11" s="197">
        <v>1240.8499999999999</v>
      </c>
      <c r="S11" s="372">
        <v>1278.74</v>
      </c>
      <c r="T11" s="372">
        <v>1293.1400000000001</v>
      </c>
      <c r="U11" s="197">
        <v>0</v>
      </c>
      <c r="V11" s="197">
        <v>0</v>
      </c>
      <c r="W11" s="197">
        <v>0</v>
      </c>
      <c r="X11" s="197">
        <v>0</v>
      </c>
      <c r="Y11" s="197">
        <v>0</v>
      </c>
      <c r="Z11" s="198">
        <v>0</v>
      </c>
      <c r="AB11" s="782">
        <v>5</v>
      </c>
      <c r="AC11" s="779">
        <v>951.85</v>
      </c>
      <c r="AD11" s="780">
        <v>1165.76</v>
      </c>
      <c r="AE11" s="780">
        <v>1359.09</v>
      </c>
      <c r="AF11" s="780">
        <v>1644.89</v>
      </c>
      <c r="AG11" s="780">
        <v>1592.1</v>
      </c>
      <c r="AH11" s="780">
        <v>1590.37</v>
      </c>
      <c r="AI11" s="780">
        <v>1560.7</v>
      </c>
      <c r="AJ11" s="780">
        <v>1394.54</v>
      </c>
      <c r="AK11" s="780">
        <v>1278.18</v>
      </c>
      <c r="AL11" s="780">
        <v>1104.6199999999999</v>
      </c>
      <c r="AM11" s="780">
        <v>1077.7</v>
      </c>
      <c r="AN11" s="781"/>
      <c r="AO11" s="428"/>
      <c r="AP11"/>
      <c r="AQ11"/>
      <c r="AR11"/>
      <c r="AS11"/>
      <c r="AT11"/>
      <c r="AU11"/>
      <c r="AV11"/>
      <c r="AW11"/>
      <c r="AX11"/>
      <c r="AY11"/>
      <c r="AZ11"/>
      <c r="BA11"/>
      <c r="BB11"/>
      <c r="BC11"/>
      <c r="BD11"/>
      <c r="BE11"/>
    </row>
    <row r="12" spans="2:57" ht="27" customHeight="1" thickBot="1">
      <c r="B12" s="529">
        <f>+B11+1</f>
        <v>2</v>
      </c>
      <c r="C12" s="530" t="s">
        <v>29</v>
      </c>
      <c r="D12" s="530" t="s">
        <v>74</v>
      </c>
      <c r="E12" s="531">
        <v>339.5</v>
      </c>
      <c r="F12" s="532">
        <v>7.77</v>
      </c>
      <c r="G12" s="533">
        <v>331.78</v>
      </c>
      <c r="H12" s="534">
        <v>1.76</v>
      </c>
      <c r="I12" s="533">
        <v>339.48</v>
      </c>
      <c r="J12" s="741">
        <v>7.7549999999999999</v>
      </c>
      <c r="K12" s="527" t="s">
        <v>180</v>
      </c>
      <c r="L12" s="528">
        <f t="shared" ref="L12:L51" si="0">IF(J12=0,"Waduk Kosong",)</f>
        <v>0</v>
      </c>
      <c r="M12" s="666"/>
      <c r="N12" s="190">
        <v>6</v>
      </c>
      <c r="O12" s="375">
        <v>562.55999999999995</v>
      </c>
      <c r="P12" s="372">
        <v>729.55</v>
      </c>
      <c r="Q12" s="372">
        <v>1060.3699999999999</v>
      </c>
      <c r="R12" s="197">
        <v>1246.31</v>
      </c>
      <c r="S12" s="372">
        <v>1273.17</v>
      </c>
      <c r="T12" s="372">
        <v>1292.45</v>
      </c>
      <c r="U12" s="197">
        <v>0</v>
      </c>
      <c r="V12" s="197">
        <v>0</v>
      </c>
      <c r="W12" s="197">
        <v>0</v>
      </c>
      <c r="X12" s="197">
        <v>0</v>
      </c>
      <c r="Y12" s="197">
        <v>0</v>
      </c>
      <c r="Z12" s="198">
        <v>0</v>
      </c>
      <c r="AB12" s="783">
        <v>6</v>
      </c>
      <c r="AC12" s="779">
        <v>957.45</v>
      </c>
      <c r="AD12" s="780">
        <v>1171.9000000000001</v>
      </c>
      <c r="AE12" s="780">
        <v>1364.92</v>
      </c>
      <c r="AF12" s="780">
        <v>1640.71</v>
      </c>
      <c r="AG12" s="780">
        <v>1604.26</v>
      </c>
      <c r="AH12" s="780">
        <v>1589.04</v>
      </c>
      <c r="AI12" s="780">
        <v>1558.82</v>
      </c>
      <c r="AJ12" s="780">
        <v>1390.65</v>
      </c>
      <c r="AK12" s="780">
        <v>1270.99</v>
      </c>
      <c r="AL12" s="780">
        <v>1096.8599999999999</v>
      </c>
      <c r="AM12" s="780">
        <v>1073.1400000000001</v>
      </c>
      <c r="AN12" s="781"/>
      <c r="AO12" s="428"/>
      <c r="AP12"/>
      <c r="AQ12"/>
      <c r="AR12"/>
      <c r="AS12"/>
      <c r="AT12"/>
      <c r="AU12"/>
      <c r="AV12"/>
      <c r="AW12"/>
      <c r="AX12"/>
      <c r="AY12"/>
      <c r="AZ12"/>
      <c r="BA12"/>
      <c r="BB12"/>
      <c r="BC12"/>
      <c r="BD12"/>
      <c r="BE12"/>
    </row>
    <row r="13" spans="2:57" ht="24.75" customHeight="1" thickBot="1">
      <c r="B13" s="529">
        <f t="shared" ref="B13:B47" si="1">+B12+1</f>
        <v>3</v>
      </c>
      <c r="C13" s="530" t="s">
        <v>30</v>
      </c>
      <c r="D13" s="530" t="s">
        <v>75</v>
      </c>
      <c r="E13" s="524">
        <v>77.5</v>
      </c>
      <c r="F13" s="525">
        <v>45.13</v>
      </c>
      <c r="G13" s="533">
        <v>66.260000000000005</v>
      </c>
      <c r="H13" s="534">
        <v>4.1550000000000002</v>
      </c>
      <c r="I13" s="533">
        <v>74.3</v>
      </c>
      <c r="J13" s="741">
        <v>30.594999999999999</v>
      </c>
      <c r="K13" s="527" t="s">
        <v>30</v>
      </c>
      <c r="L13" s="528">
        <f t="shared" si="0"/>
        <v>0</v>
      </c>
      <c r="M13" s="666"/>
      <c r="N13" s="190">
        <v>7</v>
      </c>
      <c r="O13" s="375">
        <v>561.04999999999995</v>
      </c>
      <c r="P13" s="372">
        <v>739.07</v>
      </c>
      <c r="Q13" s="372">
        <v>1075.489</v>
      </c>
      <c r="R13" s="197">
        <v>1254.81</v>
      </c>
      <c r="S13" s="372">
        <v>1268</v>
      </c>
      <c r="T13" s="372">
        <v>1316.16</v>
      </c>
      <c r="U13" s="197">
        <v>0</v>
      </c>
      <c r="V13" s="197">
        <v>0</v>
      </c>
      <c r="W13" s="197">
        <v>0</v>
      </c>
      <c r="X13" s="197">
        <v>0</v>
      </c>
      <c r="Y13" s="197">
        <v>0</v>
      </c>
      <c r="Z13" s="198">
        <v>0</v>
      </c>
      <c r="AB13" s="782">
        <v>7</v>
      </c>
      <c r="AC13" s="779">
        <v>952.58</v>
      </c>
      <c r="AD13" s="780">
        <v>1179.1300000000001</v>
      </c>
      <c r="AE13" s="780">
        <v>1374.02</v>
      </c>
      <c r="AF13" s="780">
        <v>1638.74</v>
      </c>
      <c r="AG13" s="780">
        <v>1587.24</v>
      </c>
      <c r="AH13" s="780">
        <v>1597.51</v>
      </c>
      <c r="AI13" s="780">
        <v>1553.09</v>
      </c>
      <c r="AJ13" s="780">
        <v>1386.04</v>
      </c>
      <c r="AK13" s="780">
        <v>1264.71</v>
      </c>
      <c r="AL13" s="780">
        <v>1093.8699999999999</v>
      </c>
      <c r="AM13" s="780">
        <v>1084.1099999999999</v>
      </c>
      <c r="AN13" s="781"/>
      <c r="AO13" s="428"/>
      <c r="AP13"/>
      <c r="AQ13"/>
      <c r="AR13"/>
      <c r="AS13"/>
      <c r="AT13"/>
      <c r="AU13"/>
      <c r="AV13"/>
      <c r="AW13"/>
      <c r="AX13"/>
      <c r="AY13"/>
      <c r="AZ13"/>
      <c r="BA13"/>
      <c r="BB13"/>
      <c r="BC13"/>
      <c r="BD13"/>
      <c r="BE13"/>
    </row>
    <row r="14" spans="2:57" ht="27" customHeight="1" thickBot="1">
      <c r="B14" s="529">
        <f t="shared" si="1"/>
        <v>4</v>
      </c>
      <c r="C14" s="530" t="s">
        <v>31</v>
      </c>
      <c r="D14" s="530" t="s">
        <v>76</v>
      </c>
      <c r="E14" s="524">
        <v>463.3</v>
      </c>
      <c r="F14" s="525">
        <v>49.9</v>
      </c>
      <c r="G14" s="535">
        <v>462.42</v>
      </c>
      <c r="H14" s="535">
        <v>36.279000000000003</v>
      </c>
      <c r="I14" s="525">
        <v>461.44</v>
      </c>
      <c r="J14" s="742">
        <v>20.832000000000001</v>
      </c>
      <c r="K14" s="527" t="s">
        <v>181</v>
      </c>
      <c r="L14" s="528">
        <f t="shared" si="0"/>
        <v>0</v>
      </c>
      <c r="M14" s="667"/>
      <c r="N14" s="190">
        <v>8</v>
      </c>
      <c r="O14" s="375">
        <v>559.37</v>
      </c>
      <c r="P14" s="372">
        <v>833.78</v>
      </c>
      <c r="Q14" s="372">
        <v>1085</v>
      </c>
      <c r="R14" s="197">
        <v>1253.69</v>
      </c>
      <c r="S14" s="372">
        <v>1268</v>
      </c>
      <c r="T14" s="372">
        <v>1305.77</v>
      </c>
      <c r="U14" s="197">
        <v>0</v>
      </c>
      <c r="V14" s="197">
        <v>0</v>
      </c>
      <c r="W14" s="197">
        <v>0</v>
      </c>
      <c r="X14" s="197">
        <v>0</v>
      </c>
      <c r="Y14" s="197">
        <v>0</v>
      </c>
      <c r="Z14" s="198">
        <v>0</v>
      </c>
      <c r="AB14" s="782">
        <v>8</v>
      </c>
      <c r="AC14" s="779">
        <v>959.09</v>
      </c>
      <c r="AD14" s="780">
        <v>1189.47</v>
      </c>
      <c r="AE14" s="780">
        <v>1382.32</v>
      </c>
      <c r="AF14" s="780">
        <v>1629.1</v>
      </c>
      <c r="AG14" s="780">
        <v>1592.5</v>
      </c>
      <c r="AH14" s="780">
        <v>1594.08</v>
      </c>
      <c r="AI14" s="780">
        <v>1549.77</v>
      </c>
      <c r="AJ14" s="780">
        <v>1383.94</v>
      </c>
      <c r="AK14" s="780">
        <v>1254.77</v>
      </c>
      <c r="AL14" s="780">
        <v>1082.55</v>
      </c>
      <c r="AM14" s="780">
        <v>1092.99</v>
      </c>
      <c r="AN14" s="781"/>
      <c r="AO14" s="428"/>
      <c r="AP14"/>
      <c r="AQ14"/>
      <c r="AR14"/>
      <c r="AS14"/>
      <c r="AT14"/>
      <c r="AU14"/>
      <c r="AV14"/>
      <c r="AW14"/>
      <c r="AX14"/>
      <c r="AY14"/>
      <c r="AZ14"/>
      <c r="BA14"/>
      <c r="BB14"/>
      <c r="BC14"/>
      <c r="BD14"/>
      <c r="BE14"/>
    </row>
    <row r="15" spans="2:57" ht="27" customHeight="1" thickBot="1">
      <c r="B15" s="529">
        <f t="shared" si="1"/>
        <v>5</v>
      </c>
      <c r="C15" s="530" t="s">
        <v>32</v>
      </c>
      <c r="D15" s="530" t="s">
        <v>77</v>
      </c>
      <c r="E15" s="524">
        <v>207</v>
      </c>
      <c r="F15" s="525">
        <v>9.5030000000000001</v>
      </c>
      <c r="G15" s="536">
        <v>195.72</v>
      </c>
      <c r="H15" s="537">
        <v>1.349</v>
      </c>
      <c r="I15" s="681">
        <v>207.11</v>
      </c>
      <c r="J15" s="743">
        <v>9.65</v>
      </c>
      <c r="K15" s="527" t="s">
        <v>182</v>
      </c>
      <c r="L15" s="528">
        <f t="shared" si="0"/>
        <v>0</v>
      </c>
      <c r="M15" s="668"/>
      <c r="N15" s="190">
        <v>9</v>
      </c>
      <c r="O15" s="375">
        <v>566.54999999999995</v>
      </c>
      <c r="P15" s="372">
        <v>855.28</v>
      </c>
      <c r="Q15" s="372">
        <v>1095</v>
      </c>
      <c r="R15" s="197">
        <v>1258.6099999999999</v>
      </c>
      <c r="S15" s="372">
        <v>1267.93</v>
      </c>
      <c r="T15" s="372">
        <v>1304.6500000000001</v>
      </c>
      <c r="U15" s="197">
        <v>0</v>
      </c>
      <c r="V15" s="197">
        <v>0</v>
      </c>
      <c r="W15" s="197">
        <v>0</v>
      </c>
      <c r="X15" s="197">
        <v>0</v>
      </c>
      <c r="Y15" s="197">
        <v>0</v>
      </c>
      <c r="Z15" s="198">
        <v>0</v>
      </c>
      <c r="AB15" s="782">
        <v>9</v>
      </c>
      <c r="AC15" s="779">
        <v>955.94</v>
      </c>
      <c r="AD15" s="780">
        <v>1190.58</v>
      </c>
      <c r="AE15" s="780">
        <v>1384.56</v>
      </c>
      <c r="AF15" s="780">
        <v>1628.18</v>
      </c>
      <c r="AG15" s="780">
        <v>1592.64</v>
      </c>
      <c r="AH15" s="780">
        <v>1595.78</v>
      </c>
      <c r="AI15" s="780">
        <v>1538.13</v>
      </c>
      <c r="AJ15" s="780">
        <v>1382.43</v>
      </c>
      <c r="AK15" s="780">
        <v>1253.45</v>
      </c>
      <c r="AL15" s="780">
        <v>1008.67</v>
      </c>
      <c r="AM15" s="780">
        <v>1093.77</v>
      </c>
      <c r="AN15" s="781"/>
      <c r="AO15" s="428"/>
      <c r="AP15"/>
      <c r="AQ15"/>
      <c r="AR15"/>
      <c r="AS15"/>
      <c r="AT15"/>
      <c r="AU15"/>
      <c r="AV15"/>
      <c r="AW15"/>
      <c r="AX15"/>
      <c r="AY15"/>
      <c r="AZ15"/>
      <c r="BA15"/>
      <c r="BB15"/>
      <c r="BC15"/>
      <c r="BD15"/>
      <c r="BE15"/>
    </row>
    <row r="16" spans="2:57" ht="27" customHeight="1" thickBot="1">
      <c r="B16" s="529">
        <f t="shared" si="1"/>
        <v>6</v>
      </c>
      <c r="C16" s="530" t="s">
        <v>33</v>
      </c>
      <c r="D16" s="530" t="s">
        <v>77</v>
      </c>
      <c r="E16" s="524">
        <v>320</v>
      </c>
      <c r="F16" s="525">
        <v>5.1509999999999998</v>
      </c>
      <c r="G16" s="536">
        <v>308.10000000000002</v>
      </c>
      <c r="H16" s="538">
        <v>0.69499999999999995</v>
      </c>
      <c r="I16" s="681">
        <v>310.89999999999998</v>
      </c>
      <c r="J16" s="743">
        <v>1.7929999999999999</v>
      </c>
      <c r="K16" s="527" t="s">
        <v>182</v>
      </c>
      <c r="L16" s="528">
        <f t="shared" si="0"/>
        <v>0</v>
      </c>
      <c r="M16" s="668"/>
      <c r="N16" s="190">
        <v>10</v>
      </c>
      <c r="O16" s="375">
        <v>570.04</v>
      </c>
      <c r="P16" s="372">
        <v>859.47</v>
      </c>
      <c r="Q16" s="372">
        <v>1105</v>
      </c>
      <c r="R16" s="197">
        <v>1262.04</v>
      </c>
      <c r="S16" s="372">
        <v>1265.22</v>
      </c>
      <c r="T16" s="372">
        <v>1309.69</v>
      </c>
      <c r="U16" s="197">
        <v>0</v>
      </c>
      <c r="V16" s="197">
        <v>0</v>
      </c>
      <c r="W16" s="197">
        <v>0</v>
      </c>
      <c r="X16" s="197">
        <v>0</v>
      </c>
      <c r="Y16" s="197">
        <v>0</v>
      </c>
      <c r="Z16" s="198">
        <v>0</v>
      </c>
      <c r="AB16" s="782">
        <v>10</v>
      </c>
      <c r="AC16" s="779">
        <v>965.74</v>
      </c>
      <c r="AD16" s="780">
        <v>1202.24</v>
      </c>
      <c r="AE16" s="780">
        <v>1399.95</v>
      </c>
      <c r="AF16" s="780">
        <v>1624.21</v>
      </c>
      <c r="AG16" s="780">
        <v>1592.92</v>
      </c>
      <c r="AH16" s="780">
        <v>1593.19</v>
      </c>
      <c r="AI16" s="780">
        <v>1536.66</v>
      </c>
      <c r="AJ16" s="780">
        <v>1375.84</v>
      </c>
      <c r="AK16" s="780">
        <v>1252.72</v>
      </c>
      <c r="AL16" s="780">
        <v>1090.43</v>
      </c>
      <c r="AM16" s="780">
        <v>1093.48</v>
      </c>
      <c r="AN16" s="781"/>
      <c r="AO16" s="428"/>
      <c r="AP16"/>
      <c r="AQ16"/>
      <c r="AR16"/>
      <c r="AS16"/>
      <c r="AT16"/>
      <c r="AU16"/>
      <c r="AV16"/>
      <c r="AW16"/>
      <c r="AX16"/>
      <c r="AY16"/>
      <c r="AZ16"/>
      <c r="BA16"/>
      <c r="BB16"/>
      <c r="BC16"/>
      <c r="BD16"/>
      <c r="BE16"/>
    </row>
    <row r="17" spans="2:57" ht="27" customHeight="1" thickBot="1">
      <c r="B17" s="529">
        <f t="shared" si="1"/>
        <v>7</v>
      </c>
      <c r="C17" s="530" t="s">
        <v>34</v>
      </c>
      <c r="D17" s="530" t="s">
        <v>78</v>
      </c>
      <c r="E17" s="524">
        <v>90</v>
      </c>
      <c r="F17" s="525">
        <v>689.09100000000001</v>
      </c>
      <c r="G17" s="536">
        <v>76.59</v>
      </c>
      <c r="H17" s="538">
        <v>202.14599999999999</v>
      </c>
      <c r="I17" s="681">
        <v>85.1</v>
      </c>
      <c r="J17" s="743">
        <v>466.93400000000003</v>
      </c>
      <c r="K17" s="527" t="s">
        <v>183</v>
      </c>
      <c r="L17" s="528">
        <f t="shared" si="0"/>
        <v>0</v>
      </c>
      <c r="M17" s="668"/>
      <c r="N17" s="190">
        <v>11</v>
      </c>
      <c r="O17" s="375">
        <v>574.88</v>
      </c>
      <c r="P17" s="372">
        <v>880.74</v>
      </c>
      <c r="Q17" s="372">
        <v>1108</v>
      </c>
      <c r="R17" s="197">
        <v>1267.72</v>
      </c>
      <c r="S17" s="372">
        <v>1264.0999999999999</v>
      </c>
      <c r="T17" s="372">
        <v>1313.39</v>
      </c>
      <c r="U17" s="197">
        <v>0</v>
      </c>
      <c r="V17" s="197">
        <v>0</v>
      </c>
      <c r="W17" s="197">
        <v>0</v>
      </c>
      <c r="X17" s="197">
        <v>0</v>
      </c>
      <c r="Y17" s="197">
        <v>0</v>
      </c>
      <c r="Z17" s="198">
        <v>0</v>
      </c>
      <c r="AB17" s="783">
        <v>11</v>
      </c>
      <c r="AC17" s="779">
        <v>974.34</v>
      </c>
      <c r="AD17" s="780">
        <v>1209.53</v>
      </c>
      <c r="AE17" s="780">
        <v>1423.74</v>
      </c>
      <c r="AF17" s="780">
        <v>1623.28</v>
      </c>
      <c r="AG17" s="780">
        <v>1592.13</v>
      </c>
      <c r="AH17" s="780">
        <v>1591.04</v>
      </c>
      <c r="AI17" s="780">
        <v>1530.87</v>
      </c>
      <c r="AJ17" s="780">
        <v>1369.63</v>
      </c>
      <c r="AK17" s="780">
        <v>1260.8699999999999</v>
      </c>
      <c r="AL17" s="780">
        <v>1112.96</v>
      </c>
      <c r="AM17" s="780">
        <v>1097.79</v>
      </c>
      <c r="AN17" s="781"/>
      <c r="AO17" s="428"/>
      <c r="AP17" s="272"/>
      <c r="AQ17"/>
      <c r="AR17"/>
      <c r="AS17"/>
      <c r="AT17"/>
      <c r="AU17"/>
      <c r="AV17"/>
      <c r="AW17"/>
      <c r="AX17"/>
      <c r="AY17"/>
      <c r="AZ17"/>
      <c r="BA17"/>
      <c r="BB17"/>
      <c r="BC17"/>
      <c r="BD17"/>
      <c r="BE17"/>
    </row>
    <row r="18" spans="2:57" ht="24.75" customHeight="1" thickBot="1">
      <c r="B18" s="529">
        <f t="shared" si="1"/>
        <v>8</v>
      </c>
      <c r="C18" s="530" t="s">
        <v>35</v>
      </c>
      <c r="D18" s="530" t="s">
        <v>79</v>
      </c>
      <c r="E18" s="524">
        <v>120.5</v>
      </c>
      <c r="F18" s="525">
        <v>2.0920000000000001</v>
      </c>
      <c r="G18" s="536">
        <v>115.13</v>
      </c>
      <c r="H18" s="538">
        <v>0.45800000000000002</v>
      </c>
      <c r="I18" s="539">
        <v>120.23</v>
      </c>
      <c r="J18" s="744">
        <v>1.67</v>
      </c>
      <c r="K18" s="527" t="s">
        <v>184</v>
      </c>
      <c r="L18" s="528">
        <f t="shared" si="0"/>
        <v>0</v>
      </c>
      <c r="M18" s="669"/>
      <c r="N18" s="190">
        <v>12</v>
      </c>
      <c r="O18" s="375">
        <v>577.91</v>
      </c>
      <c r="P18" s="372">
        <v>907.96</v>
      </c>
      <c r="Q18" s="372">
        <v>1114</v>
      </c>
      <c r="R18" s="197">
        <v>1284.04</v>
      </c>
      <c r="S18" s="372">
        <v>1263.57</v>
      </c>
      <c r="T18" s="372">
        <v>1315.08</v>
      </c>
      <c r="U18" s="197">
        <v>0</v>
      </c>
      <c r="V18" s="197">
        <v>0</v>
      </c>
      <c r="W18" s="197">
        <v>0</v>
      </c>
      <c r="X18" s="197">
        <v>0</v>
      </c>
      <c r="Y18" s="197">
        <v>0</v>
      </c>
      <c r="Z18" s="198">
        <v>0</v>
      </c>
      <c r="AB18" s="782">
        <v>12</v>
      </c>
      <c r="AC18" s="779">
        <v>995.97</v>
      </c>
      <c r="AD18" s="780">
        <v>1208.1500000000001</v>
      </c>
      <c r="AE18" s="780">
        <v>1429.99</v>
      </c>
      <c r="AF18" s="780">
        <v>1621.55</v>
      </c>
      <c r="AG18" s="780">
        <v>1590.35</v>
      </c>
      <c r="AH18" s="780">
        <v>1600.87</v>
      </c>
      <c r="AI18" s="780">
        <v>1526.8</v>
      </c>
      <c r="AJ18" s="780">
        <v>1371.03</v>
      </c>
      <c r="AK18" s="780">
        <v>1262.8699999999999</v>
      </c>
      <c r="AL18" s="780">
        <v>1126.33</v>
      </c>
      <c r="AM18" s="780">
        <v>1094.29</v>
      </c>
      <c r="AN18" s="781"/>
      <c r="AO18" s="428"/>
      <c r="AP18" s="272"/>
      <c r="AQ18"/>
      <c r="AR18"/>
      <c r="AS18"/>
      <c r="AT18"/>
      <c r="AU18"/>
      <c r="AV18"/>
      <c r="AW18"/>
      <c r="AX18"/>
      <c r="AY18"/>
      <c r="AZ18"/>
      <c r="BA18"/>
      <c r="BB18"/>
      <c r="BC18"/>
      <c r="BD18"/>
      <c r="BE18"/>
    </row>
    <row r="19" spans="2:57" ht="27" customHeight="1" thickBot="1">
      <c r="B19" s="529">
        <f t="shared" si="1"/>
        <v>9</v>
      </c>
      <c r="C19" s="530" t="s">
        <v>36</v>
      </c>
      <c r="D19" s="530" t="s">
        <v>79</v>
      </c>
      <c r="E19" s="524">
        <v>120.8</v>
      </c>
      <c r="F19" s="525">
        <v>2.3530000000000002</v>
      </c>
      <c r="G19" s="536">
        <v>116.7</v>
      </c>
      <c r="H19" s="540">
        <v>0.45100000000000001</v>
      </c>
      <c r="I19" s="681">
        <v>120.01</v>
      </c>
      <c r="J19" s="743">
        <v>1.427</v>
      </c>
      <c r="K19" s="527" t="s">
        <v>184</v>
      </c>
      <c r="L19" s="528">
        <f t="shared" si="0"/>
        <v>0</v>
      </c>
      <c r="M19" s="670"/>
      <c r="N19" s="190">
        <v>13</v>
      </c>
      <c r="O19" s="375">
        <v>582.61</v>
      </c>
      <c r="P19" s="372">
        <v>922.6</v>
      </c>
      <c r="Q19" s="372">
        <v>1123</v>
      </c>
      <c r="R19" s="197">
        <v>1284.04</v>
      </c>
      <c r="S19" s="372">
        <v>1262.28</v>
      </c>
      <c r="T19" s="372">
        <v>1314</v>
      </c>
      <c r="U19" s="197">
        <v>0</v>
      </c>
      <c r="V19" s="197">
        <v>0</v>
      </c>
      <c r="W19" s="197">
        <v>0</v>
      </c>
      <c r="X19" s="197">
        <v>0</v>
      </c>
      <c r="Y19" s="197">
        <v>0</v>
      </c>
      <c r="Z19" s="198">
        <v>0</v>
      </c>
      <c r="AB19" s="782">
        <v>13</v>
      </c>
      <c r="AC19" s="779">
        <v>1012.02</v>
      </c>
      <c r="AD19" s="780">
        <v>1223.95</v>
      </c>
      <c r="AE19" s="780">
        <v>1426.91</v>
      </c>
      <c r="AF19" s="780">
        <v>1620.7</v>
      </c>
      <c r="AG19" s="780">
        <v>1581.48</v>
      </c>
      <c r="AH19" s="780">
        <v>1608.98</v>
      </c>
      <c r="AI19" s="780">
        <v>1524.39</v>
      </c>
      <c r="AJ19" s="780">
        <v>1373.65</v>
      </c>
      <c r="AK19" s="780">
        <v>1263.96</v>
      </c>
      <c r="AL19" s="780">
        <v>1128.1500000000001</v>
      </c>
      <c r="AM19" s="780">
        <v>1094.56</v>
      </c>
      <c r="AN19" s="781"/>
      <c r="AO19" s="428"/>
      <c r="AP19" s="272"/>
      <c r="AQ19"/>
      <c r="AR19"/>
      <c r="AS19"/>
      <c r="AT19"/>
      <c r="AU19"/>
      <c r="AV19"/>
      <c r="AW19"/>
      <c r="AX19"/>
      <c r="AY19"/>
      <c r="AZ19"/>
      <c r="BA19"/>
      <c r="BB19"/>
      <c r="BC19"/>
      <c r="BD19"/>
      <c r="BE19"/>
    </row>
    <row r="20" spans="2:57" ht="25.5" customHeight="1" thickBot="1">
      <c r="B20" s="529">
        <f t="shared" si="1"/>
        <v>10</v>
      </c>
      <c r="C20" s="530" t="s">
        <v>37</v>
      </c>
      <c r="D20" s="530" t="s">
        <v>80</v>
      </c>
      <c r="E20" s="524">
        <v>46.5</v>
      </c>
      <c r="F20" s="524">
        <v>4.5999999999999996</v>
      </c>
      <c r="G20" s="536">
        <v>42.76</v>
      </c>
      <c r="H20" s="538">
        <v>1.81</v>
      </c>
      <c r="I20" s="681">
        <v>44.02</v>
      </c>
      <c r="J20" s="743">
        <v>2.2930000000000001</v>
      </c>
      <c r="K20" s="527" t="s">
        <v>185</v>
      </c>
      <c r="L20" s="528">
        <f t="shared" si="0"/>
        <v>0</v>
      </c>
      <c r="M20" s="670"/>
      <c r="N20" s="190">
        <v>14</v>
      </c>
      <c r="O20" s="375">
        <v>589.73</v>
      </c>
      <c r="P20" s="372">
        <v>922.26</v>
      </c>
      <c r="Q20" s="372">
        <v>1129</v>
      </c>
      <c r="R20" s="197">
        <v>1288.8499999999999</v>
      </c>
      <c r="S20" s="372">
        <v>1259.4000000000001</v>
      </c>
      <c r="T20" s="372">
        <v>1311.49</v>
      </c>
      <c r="U20" s="197">
        <v>0</v>
      </c>
      <c r="V20" s="197">
        <v>0</v>
      </c>
      <c r="W20" s="197">
        <v>0</v>
      </c>
      <c r="X20" s="197">
        <v>0</v>
      </c>
      <c r="Y20" s="197">
        <v>0</v>
      </c>
      <c r="Z20" s="198">
        <v>0</v>
      </c>
      <c r="AB20" s="782">
        <v>14</v>
      </c>
      <c r="AC20" s="779">
        <v>1022.68</v>
      </c>
      <c r="AD20" s="780">
        <v>1246.25</v>
      </c>
      <c r="AE20" s="780">
        <v>1431</v>
      </c>
      <c r="AF20" s="780">
        <v>1623.12</v>
      </c>
      <c r="AG20" s="780">
        <v>1587.58</v>
      </c>
      <c r="AH20" s="780">
        <v>1619.76</v>
      </c>
      <c r="AI20" s="780">
        <v>1529.23</v>
      </c>
      <c r="AJ20" s="780">
        <v>1384.04</v>
      </c>
      <c r="AK20" s="780">
        <v>1242.54</v>
      </c>
      <c r="AL20" s="780">
        <v>1130.51</v>
      </c>
      <c r="AM20" s="780">
        <v>1091.22</v>
      </c>
      <c r="AN20" s="781"/>
      <c r="AO20" s="428"/>
      <c r="AP20" s="272"/>
      <c r="AQ20"/>
      <c r="AR20"/>
      <c r="AS20"/>
      <c r="AT20"/>
      <c r="AU20"/>
      <c r="AV20"/>
      <c r="AW20"/>
      <c r="AX20"/>
      <c r="AY20"/>
      <c r="AZ20"/>
      <c r="BA20"/>
      <c r="BB20"/>
      <c r="BC20"/>
      <c r="BD20"/>
      <c r="BE20"/>
    </row>
    <row r="21" spans="2:57" ht="27" customHeight="1" thickBot="1">
      <c r="B21" s="529">
        <f t="shared" si="1"/>
        <v>11</v>
      </c>
      <c r="C21" s="530" t="s">
        <v>39</v>
      </c>
      <c r="D21" s="530" t="s">
        <v>80</v>
      </c>
      <c r="E21" s="524">
        <v>51.5</v>
      </c>
      <c r="F21" s="525">
        <v>2.4159999999999999</v>
      </c>
      <c r="G21" s="536">
        <v>46.37</v>
      </c>
      <c r="H21" s="538">
        <v>0.78800000000000003</v>
      </c>
      <c r="I21" s="682">
        <v>50.95</v>
      </c>
      <c r="J21" s="743">
        <v>2.3050000000000002</v>
      </c>
      <c r="K21" s="527" t="s">
        <v>186</v>
      </c>
      <c r="L21" s="528">
        <f t="shared" si="0"/>
        <v>0</v>
      </c>
      <c r="M21" s="670"/>
      <c r="N21" s="190">
        <v>15</v>
      </c>
      <c r="O21" s="375">
        <v>592.79999999999995</v>
      </c>
      <c r="P21" s="372">
        <v>914.08</v>
      </c>
      <c r="Q21" s="372">
        <v>1152.94</v>
      </c>
      <c r="R21" s="197">
        <v>1289.8499999999999</v>
      </c>
      <c r="S21" s="372">
        <v>1260.8599999999999</v>
      </c>
      <c r="T21" s="372">
        <v>1317</v>
      </c>
      <c r="U21" s="197">
        <v>0</v>
      </c>
      <c r="V21" s="197">
        <v>0</v>
      </c>
      <c r="W21" s="197">
        <v>0</v>
      </c>
      <c r="X21" s="197">
        <v>0</v>
      </c>
      <c r="Y21" s="197">
        <v>0</v>
      </c>
      <c r="Z21" s="198">
        <v>0</v>
      </c>
      <c r="AB21" s="782">
        <v>15</v>
      </c>
      <c r="AC21" s="779">
        <v>1024.22</v>
      </c>
      <c r="AD21" s="780">
        <v>1270.22</v>
      </c>
      <c r="AE21" s="780">
        <v>1456.45</v>
      </c>
      <c r="AF21" s="780">
        <v>1622.46</v>
      </c>
      <c r="AG21" s="780">
        <v>1587.91</v>
      </c>
      <c r="AH21" s="780">
        <v>1615.59</v>
      </c>
      <c r="AI21" s="780">
        <v>1530.7</v>
      </c>
      <c r="AJ21" s="780">
        <v>1382.27</v>
      </c>
      <c r="AK21" s="780">
        <v>1240.54</v>
      </c>
      <c r="AL21" s="780">
        <v>1077.47</v>
      </c>
      <c r="AM21" s="780">
        <v>1095.19</v>
      </c>
      <c r="AN21" s="781"/>
      <c r="AO21" s="428"/>
      <c r="AP21" s="272"/>
      <c r="AQ21"/>
      <c r="AR21"/>
      <c r="AS21"/>
      <c r="AT21"/>
      <c r="AU21"/>
      <c r="AV21"/>
      <c r="AW21"/>
      <c r="AX21"/>
      <c r="AY21"/>
      <c r="AZ21"/>
      <c r="BA21"/>
      <c r="BB21"/>
      <c r="BC21"/>
      <c r="BD21"/>
      <c r="BE21"/>
    </row>
    <row r="22" spans="2:57" ht="27" customHeight="1" thickBot="1">
      <c r="B22" s="529">
        <f t="shared" si="1"/>
        <v>12</v>
      </c>
      <c r="C22" s="530" t="s">
        <v>40</v>
      </c>
      <c r="D22" s="530" t="s">
        <v>78</v>
      </c>
      <c r="E22" s="524">
        <v>81</v>
      </c>
      <c r="F22" s="541">
        <v>1.093</v>
      </c>
      <c r="G22" s="536">
        <v>75</v>
      </c>
      <c r="H22" s="627">
        <v>0.27200000000000002</v>
      </c>
      <c r="I22" s="681">
        <v>76.86</v>
      </c>
      <c r="J22" s="743">
        <v>1.0680000000000001</v>
      </c>
      <c r="K22" s="527" t="s">
        <v>184</v>
      </c>
      <c r="L22" s="528">
        <f t="shared" si="0"/>
        <v>0</v>
      </c>
      <c r="M22" s="670"/>
      <c r="N22" s="190">
        <v>16</v>
      </c>
      <c r="O22" s="375">
        <v>589.69000000000005</v>
      </c>
      <c r="P22" s="372">
        <v>922.32</v>
      </c>
      <c r="Q22" s="372">
        <v>1153</v>
      </c>
      <c r="R22" s="197">
        <v>1285.05</v>
      </c>
      <c r="S22" s="372">
        <v>1260.9100000000001</v>
      </c>
      <c r="T22" s="372">
        <v>1315.51</v>
      </c>
      <c r="U22" s="197">
        <v>0</v>
      </c>
      <c r="V22" s="197">
        <v>0</v>
      </c>
      <c r="W22" s="197">
        <v>0</v>
      </c>
      <c r="X22" s="197">
        <v>0</v>
      </c>
      <c r="Y22" s="197">
        <v>0</v>
      </c>
      <c r="Z22" s="198">
        <v>0</v>
      </c>
      <c r="AB22" s="783">
        <v>16</v>
      </c>
      <c r="AC22" s="779">
        <v>1021.3</v>
      </c>
      <c r="AD22" s="780">
        <v>1280.3399999999999</v>
      </c>
      <c r="AE22" s="780">
        <v>1488.64</v>
      </c>
      <c r="AF22" s="780">
        <v>1618.82</v>
      </c>
      <c r="AG22" s="780">
        <v>1585.78</v>
      </c>
      <c r="AH22" s="780">
        <v>1607.16</v>
      </c>
      <c r="AI22" s="780">
        <v>1528.56</v>
      </c>
      <c r="AJ22" s="780">
        <v>1390.2</v>
      </c>
      <c r="AK22" s="780">
        <v>1231.1400000000001</v>
      </c>
      <c r="AL22" s="780">
        <v>1116.99</v>
      </c>
      <c r="AM22" s="780">
        <v>1097.6099999999999</v>
      </c>
      <c r="AN22" s="781"/>
      <c r="AO22" s="428"/>
      <c r="AP22" s="272"/>
      <c r="AQ22"/>
      <c r="AR22"/>
      <c r="AS22"/>
      <c r="AT22"/>
      <c r="AU22"/>
      <c r="AV22"/>
      <c r="AW22"/>
      <c r="AX22"/>
      <c r="AY22"/>
      <c r="AZ22"/>
      <c r="BA22"/>
      <c r="BB22"/>
      <c r="BC22"/>
      <c r="BD22"/>
      <c r="BE22"/>
    </row>
    <row r="23" spans="2:57" ht="27" customHeight="1" thickBot="1">
      <c r="B23" s="529">
        <f t="shared" si="1"/>
        <v>13</v>
      </c>
      <c r="C23" s="530" t="s">
        <v>41</v>
      </c>
      <c r="D23" s="530" t="s">
        <v>78</v>
      </c>
      <c r="E23" s="524">
        <v>82.8</v>
      </c>
      <c r="F23" s="525">
        <v>0.42899999999999999</v>
      </c>
      <c r="G23" s="536">
        <v>81.19</v>
      </c>
      <c r="H23" s="538">
        <v>0.20399999999999999</v>
      </c>
      <c r="I23" s="681">
        <v>81.5</v>
      </c>
      <c r="J23" s="743">
        <v>5.5E-2</v>
      </c>
      <c r="K23" s="527" t="s">
        <v>184</v>
      </c>
      <c r="L23" s="528">
        <f t="shared" si="0"/>
        <v>0</v>
      </c>
      <c r="M23" s="668"/>
      <c r="N23" s="190">
        <v>17</v>
      </c>
      <c r="O23" s="375">
        <v>588.45000000000005</v>
      </c>
      <c r="P23" s="372">
        <v>930.6</v>
      </c>
      <c r="Q23" s="372">
        <v>1151.46</v>
      </c>
      <c r="R23" s="197">
        <v>1289.9000000000001</v>
      </c>
      <c r="S23" s="372">
        <v>1253</v>
      </c>
      <c r="T23" s="372">
        <v>1319.69</v>
      </c>
      <c r="U23" s="197">
        <v>0</v>
      </c>
      <c r="V23" s="197">
        <v>0</v>
      </c>
      <c r="W23" s="197">
        <v>0</v>
      </c>
      <c r="X23" s="197">
        <v>0</v>
      </c>
      <c r="Y23" s="197">
        <v>0</v>
      </c>
      <c r="Z23" s="198">
        <v>0</v>
      </c>
      <c r="AB23" s="782">
        <v>17</v>
      </c>
      <c r="AC23" s="779">
        <v>1022.24</v>
      </c>
      <c r="AD23" s="780">
        <v>1292.32</v>
      </c>
      <c r="AE23" s="780">
        <v>1506.75</v>
      </c>
      <c r="AF23" s="780">
        <v>1615.09</v>
      </c>
      <c r="AG23" s="780">
        <v>1580.11</v>
      </c>
      <c r="AH23" s="780">
        <v>1607.67</v>
      </c>
      <c r="AI23" s="780">
        <v>1528.52</v>
      </c>
      <c r="AJ23" s="780">
        <v>1388.7</v>
      </c>
      <c r="AK23" s="780">
        <v>1224.72</v>
      </c>
      <c r="AL23" s="780">
        <v>1110.71</v>
      </c>
      <c r="AM23" s="780">
        <v>1096.5999999999999</v>
      </c>
      <c r="AN23" s="781"/>
      <c r="AO23" s="428"/>
      <c r="AP23" s="272"/>
      <c r="AQ23"/>
      <c r="AR23"/>
      <c r="AS23"/>
      <c r="AT23"/>
      <c r="AU23"/>
      <c r="AV23"/>
      <c r="AW23"/>
      <c r="AX23"/>
      <c r="AY23"/>
      <c r="AZ23"/>
      <c r="BA23"/>
      <c r="BB23"/>
      <c r="BC23"/>
      <c r="BD23"/>
      <c r="BE23"/>
    </row>
    <row r="24" spans="2:57" ht="27" customHeight="1" thickBot="1">
      <c r="B24" s="529">
        <f t="shared" si="1"/>
        <v>14</v>
      </c>
      <c r="C24" s="530" t="s">
        <v>42</v>
      </c>
      <c r="D24" s="530" t="s">
        <v>78</v>
      </c>
      <c r="E24" s="524">
        <v>69.95</v>
      </c>
      <c r="F24" s="525">
        <v>0.25</v>
      </c>
      <c r="G24" s="536">
        <v>68.63</v>
      </c>
      <c r="H24" s="538">
        <v>9.5000000000000001E-2</v>
      </c>
      <c r="I24" s="681">
        <v>63.65</v>
      </c>
      <c r="J24" s="743">
        <v>0.21</v>
      </c>
      <c r="K24" s="527" t="s">
        <v>184</v>
      </c>
      <c r="L24" s="528">
        <f t="shared" si="0"/>
        <v>0</v>
      </c>
      <c r="M24" s="668"/>
      <c r="N24" s="190">
        <v>18</v>
      </c>
      <c r="O24" s="375">
        <v>587.64</v>
      </c>
      <c r="P24" s="372">
        <v>936</v>
      </c>
      <c r="Q24" s="372">
        <v>1131.28</v>
      </c>
      <c r="R24" s="197">
        <v>1295.56</v>
      </c>
      <c r="S24" s="372">
        <v>1255</v>
      </c>
      <c r="T24" s="372">
        <v>1347.06</v>
      </c>
      <c r="U24" s="197">
        <v>0</v>
      </c>
      <c r="V24" s="197">
        <v>0</v>
      </c>
      <c r="W24" s="197">
        <v>0</v>
      </c>
      <c r="X24" s="197">
        <v>0</v>
      </c>
      <c r="Y24" s="197">
        <v>0</v>
      </c>
      <c r="Z24" s="198">
        <v>0</v>
      </c>
      <c r="AB24" s="782">
        <v>18</v>
      </c>
      <c r="AC24" s="779">
        <v>1032.29</v>
      </c>
      <c r="AD24" s="780">
        <v>1299.3900000000001</v>
      </c>
      <c r="AE24" s="780">
        <v>1515.75</v>
      </c>
      <c r="AF24" s="780">
        <v>1608.61</v>
      </c>
      <c r="AG24" s="780">
        <v>1572.73</v>
      </c>
      <c r="AH24" s="780">
        <v>1604.3</v>
      </c>
      <c r="AI24" s="780">
        <v>1525.51</v>
      </c>
      <c r="AJ24" s="780">
        <v>1383.34</v>
      </c>
      <c r="AK24" s="780">
        <v>1215.45</v>
      </c>
      <c r="AL24" s="780">
        <v>1106.18</v>
      </c>
      <c r="AM24" s="780">
        <v>1092.1099999999999</v>
      </c>
      <c r="AN24" s="781"/>
      <c r="AO24" s="428"/>
      <c r="AP24" s="272"/>
      <c r="AQ24"/>
      <c r="AR24"/>
      <c r="AS24"/>
      <c r="AT24"/>
      <c r="AU24"/>
      <c r="AV24"/>
      <c r="AW24"/>
      <c r="AX24"/>
      <c r="AY24"/>
      <c r="AZ24"/>
      <c r="BA24"/>
      <c r="BB24"/>
      <c r="BC24"/>
      <c r="BD24"/>
      <c r="BE24"/>
    </row>
    <row r="25" spans="2:57" ht="27" customHeight="1" thickBot="1">
      <c r="B25" s="529">
        <f t="shared" si="1"/>
        <v>15</v>
      </c>
      <c r="C25" s="530" t="s">
        <v>43</v>
      </c>
      <c r="D25" s="530" t="s">
        <v>78</v>
      </c>
      <c r="E25" s="524">
        <v>48.2</v>
      </c>
      <c r="F25" s="525">
        <v>0.38500000000000001</v>
      </c>
      <c r="G25" s="536">
        <v>44.79</v>
      </c>
      <c r="H25" s="538">
        <v>2.7E-2</v>
      </c>
      <c r="I25" s="681">
        <v>45.85</v>
      </c>
      <c r="J25" s="743">
        <v>0.22900000000000001</v>
      </c>
      <c r="K25" s="527" t="s">
        <v>184</v>
      </c>
      <c r="L25" s="528">
        <f t="shared" si="0"/>
        <v>0</v>
      </c>
      <c r="M25" s="668"/>
      <c r="N25" s="190">
        <v>19</v>
      </c>
      <c r="O25" s="375">
        <v>606</v>
      </c>
      <c r="P25" s="372">
        <v>936.81</v>
      </c>
      <c r="Q25" s="372">
        <v>1125.47</v>
      </c>
      <c r="R25" s="197">
        <v>1295.17</v>
      </c>
      <c r="S25" s="372">
        <v>1256</v>
      </c>
      <c r="T25" s="372">
        <v>1343.11</v>
      </c>
      <c r="U25" s="197">
        <v>0</v>
      </c>
      <c r="V25" s="197">
        <v>0</v>
      </c>
      <c r="W25" s="197">
        <v>0</v>
      </c>
      <c r="X25" s="197">
        <v>0</v>
      </c>
      <c r="Y25" s="197">
        <v>0</v>
      </c>
      <c r="Z25" s="198">
        <v>0</v>
      </c>
      <c r="AB25" s="782">
        <v>19</v>
      </c>
      <c r="AC25" s="779">
        <v>1040.74</v>
      </c>
      <c r="AD25" s="780">
        <v>1313.45</v>
      </c>
      <c r="AE25" s="780">
        <v>1525.2</v>
      </c>
      <c r="AF25" s="780">
        <v>1605.84</v>
      </c>
      <c r="AG25" s="780">
        <v>1572.18</v>
      </c>
      <c r="AH25" s="780">
        <v>1596.34</v>
      </c>
      <c r="AI25" s="780">
        <v>1518.91</v>
      </c>
      <c r="AJ25" s="780">
        <v>1376.48</v>
      </c>
      <c r="AK25" s="780">
        <v>1207.8699999999999</v>
      </c>
      <c r="AL25" s="780">
        <v>1102.4000000000001</v>
      </c>
      <c r="AM25" s="780">
        <v>1131.98</v>
      </c>
      <c r="AN25" s="781"/>
      <c r="AO25" s="428"/>
      <c r="AP25" s="272"/>
      <c r="AQ25"/>
      <c r="AR25"/>
      <c r="AS25"/>
      <c r="AT25"/>
      <c r="AU25"/>
      <c r="AV25"/>
      <c r="AW25"/>
      <c r="AX25"/>
      <c r="AY25"/>
      <c r="AZ25"/>
      <c r="BA25"/>
      <c r="BB25"/>
      <c r="BC25"/>
      <c r="BD25"/>
      <c r="BE25"/>
    </row>
    <row r="26" spans="2:57" ht="27" customHeight="1" thickBot="1">
      <c r="B26" s="529">
        <f t="shared" si="1"/>
        <v>16</v>
      </c>
      <c r="C26" s="530" t="s">
        <v>81</v>
      </c>
      <c r="D26" s="530" t="s">
        <v>44</v>
      </c>
      <c r="E26" s="524">
        <v>136</v>
      </c>
      <c r="F26" s="525">
        <v>398.69</v>
      </c>
      <c r="G26" s="535">
        <v>124.45</v>
      </c>
      <c r="H26" s="535">
        <v>24.928000000000001</v>
      </c>
      <c r="I26" s="533">
        <v>131.65</v>
      </c>
      <c r="J26" s="749">
        <v>167.36</v>
      </c>
      <c r="K26" s="527" t="s">
        <v>187</v>
      </c>
      <c r="L26" s="528">
        <f t="shared" si="0"/>
        <v>0</v>
      </c>
      <c r="M26" s="666"/>
      <c r="N26" s="190">
        <v>20</v>
      </c>
      <c r="O26" s="375">
        <v>613.32000000000005</v>
      </c>
      <c r="P26" s="372">
        <v>933.25</v>
      </c>
      <c r="Q26" s="372">
        <v>1129.57</v>
      </c>
      <c r="R26" s="197">
        <v>1294.42</v>
      </c>
      <c r="S26" s="372">
        <v>1252</v>
      </c>
      <c r="T26" s="372">
        <v>1342.39</v>
      </c>
      <c r="U26" s="197">
        <v>0</v>
      </c>
      <c r="V26" s="197">
        <v>0</v>
      </c>
      <c r="W26" s="197">
        <v>0</v>
      </c>
      <c r="X26" s="197">
        <v>0</v>
      </c>
      <c r="Y26" s="197">
        <v>0</v>
      </c>
      <c r="Z26" s="198">
        <v>0</v>
      </c>
      <c r="AB26" s="782">
        <v>20</v>
      </c>
      <c r="AC26" s="779">
        <v>1056.08</v>
      </c>
      <c r="AD26" s="780">
        <v>1308.3</v>
      </c>
      <c r="AE26" s="780">
        <v>1547.26</v>
      </c>
      <c r="AF26" s="780">
        <v>1620.35</v>
      </c>
      <c r="AG26" s="780">
        <v>1595.39</v>
      </c>
      <c r="AH26" s="780">
        <v>1593.11</v>
      </c>
      <c r="AI26" s="780">
        <v>1512.58</v>
      </c>
      <c r="AJ26" s="780">
        <v>1366.42</v>
      </c>
      <c r="AK26" s="780">
        <v>1198.6099999999999</v>
      </c>
      <c r="AL26" s="780">
        <v>1112.6400000000001</v>
      </c>
      <c r="AM26" s="780">
        <v>1149.94</v>
      </c>
      <c r="AN26" s="781"/>
      <c r="AO26" s="428"/>
      <c r="AP26" s="272"/>
      <c r="AQ26"/>
      <c r="AR26"/>
      <c r="AS26"/>
      <c r="AT26"/>
      <c r="AU26"/>
      <c r="AV26"/>
      <c r="AW26"/>
      <c r="AX26"/>
      <c r="AY26"/>
      <c r="AZ26"/>
      <c r="BA26"/>
      <c r="BB26"/>
      <c r="BC26"/>
      <c r="BD26"/>
      <c r="BE26"/>
    </row>
    <row r="27" spans="2:57" ht="24" customHeight="1" thickBot="1">
      <c r="B27" s="529">
        <f t="shared" si="1"/>
        <v>17</v>
      </c>
      <c r="C27" s="530" t="s">
        <v>45</v>
      </c>
      <c r="D27" s="530" t="s">
        <v>44</v>
      </c>
      <c r="E27" s="524">
        <v>113.5</v>
      </c>
      <c r="F27" s="525">
        <v>2.3410000000000002</v>
      </c>
      <c r="G27" s="535">
        <v>103</v>
      </c>
      <c r="H27" s="535">
        <v>0.09</v>
      </c>
      <c r="I27" s="542">
        <v>112.47</v>
      </c>
      <c r="J27" s="749">
        <v>1.8859999999999999</v>
      </c>
      <c r="K27" s="527" t="s">
        <v>187</v>
      </c>
      <c r="L27" s="528">
        <f t="shared" si="0"/>
        <v>0</v>
      </c>
      <c r="M27" s="666"/>
      <c r="N27" s="190">
        <v>21</v>
      </c>
      <c r="O27" s="375">
        <v>628.14</v>
      </c>
      <c r="P27" s="372">
        <v>938.68</v>
      </c>
      <c r="Q27" s="372">
        <v>1131.45</v>
      </c>
      <c r="R27" s="197">
        <v>1297.1400000000001</v>
      </c>
      <c r="S27" s="372">
        <v>1259</v>
      </c>
      <c r="T27" s="372">
        <v>0</v>
      </c>
      <c r="U27" s="197">
        <v>0</v>
      </c>
      <c r="V27" s="197">
        <v>0</v>
      </c>
      <c r="W27" s="197">
        <v>0</v>
      </c>
      <c r="X27" s="197">
        <v>0</v>
      </c>
      <c r="Y27" s="197">
        <v>0</v>
      </c>
      <c r="Z27" s="198">
        <v>0</v>
      </c>
      <c r="AB27" s="783">
        <v>21</v>
      </c>
      <c r="AC27" s="779">
        <v>1071.4000000000001</v>
      </c>
      <c r="AD27" s="780">
        <v>1306.71</v>
      </c>
      <c r="AE27" s="780">
        <v>1561.57</v>
      </c>
      <c r="AF27" s="780">
        <v>1637.08</v>
      </c>
      <c r="AG27" s="780">
        <v>1695.41</v>
      </c>
      <c r="AH27" s="780">
        <v>1590.82</v>
      </c>
      <c r="AI27" s="780">
        <v>1503.34</v>
      </c>
      <c r="AJ27" s="780">
        <v>1357.03</v>
      </c>
      <c r="AK27" s="780">
        <v>1188.6099999999999</v>
      </c>
      <c r="AL27" s="780">
        <v>1125.05</v>
      </c>
      <c r="AM27" s="780">
        <v>1141.6500000000001</v>
      </c>
      <c r="AN27" s="781"/>
      <c r="AO27" s="428"/>
      <c r="AP27" s="272"/>
      <c r="AQ27"/>
      <c r="AR27"/>
      <c r="AS27"/>
      <c r="AT27"/>
      <c r="AU27"/>
      <c r="AV27"/>
      <c r="AW27"/>
      <c r="AX27"/>
      <c r="AY27"/>
      <c r="AZ27"/>
      <c r="BA27"/>
      <c r="BB27"/>
      <c r="BC27"/>
      <c r="BD27"/>
      <c r="BE27"/>
    </row>
    <row r="28" spans="2:57" ht="27" customHeight="1" thickBot="1">
      <c r="B28" s="529">
        <f t="shared" si="1"/>
        <v>18</v>
      </c>
      <c r="C28" s="530" t="s">
        <v>46</v>
      </c>
      <c r="D28" s="530" t="s">
        <v>44</v>
      </c>
      <c r="E28" s="524">
        <v>225.4</v>
      </c>
      <c r="F28" s="524">
        <v>0.32300000000000001</v>
      </c>
      <c r="G28" s="535">
        <v>199.24</v>
      </c>
      <c r="H28" s="535">
        <v>1.0999999999999999E-2</v>
      </c>
      <c r="I28" s="533">
        <v>203.1</v>
      </c>
      <c r="J28" s="749">
        <v>0.23200000000000001</v>
      </c>
      <c r="K28" s="527" t="s">
        <v>187</v>
      </c>
      <c r="L28" s="528">
        <f t="shared" si="0"/>
        <v>0</v>
      </c>
      <c r="M28" s="666"/>
      <c r="N28" s="190">
        <v>22</v>
      </c>
      <c r="O28" s="375">
        <v>644.20000000000005</v>
      </c>
      <c r="P28" s="372">
        <v>937.36</v>
      </c>
      <c r="Q28" s="372">
        <v>1147</v>
      </c>
      <c r="R28" s="197">
        <v>1297.76</v>
      </c>
      <c r="S28" s="372">
        <v>1268</v>
      </c>
      <c r="T28" s="197">
        <v>0</v>
      </c>
      <c r="U28" s="197">
        <v>0</v>
      </c>
      <c r="V28" s="197">
        <v>0</v>
      </c>
      <c r="W28" s="197">
        <v>0</v>
      </c>
      <c r="X28" s="197">
        <v>0</v>
      </c>
      <c r="Y28" s="197">
        <v>0</v>
      </c>
      <c r="Z28" s="198">
        <v>0</v>
      </c>
      <c r="AB28" s="782">
        <v>22</v>
      </c>
      <c r="AC28" s="779">
        <v>1088.43</v>
      </c>
      <c r="AD28" s="780">
        <v>1308.99</v>
      </c>
      <c r="AE28" s="780">
        <v>1568.2</v>
      </c>
      <c r="AF28" s="780">
        <v>1636.83</v>
      </c>
      <c r="AG28" s="780">
        <v>1634.8</v>
      </c>
      <c r="AH28" s="780">
        <v>1587.5</v>
      </c>
      <c r="AI28" s="780">
        <v>1495.62</v>
      </c>
      <c r="AJ28" s="780">
        <v>1349.86</v>
      </c>
      <c r="AK28" s="780">
        <v>1177.96</v>
      </c>
      <c r="AL28" s="780">
        <v>1158.78</v>
      </c>
      <c r="AM28" s="780"/>
      <c r="AN28" s="781"/>
      <c r="AO28" s="428"/>
      <c r="AP28" s="272"/>
      <c r="AQ28"/>
      <c r="AR28"/>
      <c r="AS28"/>
      <c r="AT28"/>
      <c r="AU28"/>
      <c r="AV28"/>
      <c r="AW28"/>
      <c r="AX28"/>
      <c r="AY28"/>
      <c r="AZ28"/>
      <c r="BA28"/>
      <c r="BB28"/>
      <c r="BC28"/>
      <c r="BD28"/>
      <c r="BE28"/>
    </row>
    <row r="29" spans="2:57" ht="27" customHeight="1" thickBot="1">
      <c r="B29" s="529">
        <f t="shared" si="1"/>
        <v>19</v>
      </c>
      <c r="C29" s="530" t="s">
        <v>47</v>
      </c>
      <c r="D29" s="530" t="s">
        <v>44</v>
      </c>
      <c r="E29" s="524">
        <v>224</v>
      </c>
      <c r="F29" s="525">
        <v>0.42899999999999999</v>
      </c>
      <c r="G29" s="535">
        <v>214.6</v>
      </c>
      <c r="H29" s="535">
        <v>0.19</v>
      </c>
      <c r="I29" s="542">
        <v>221.94</v>
      </c>
      <c r="J29" s="750">
        <v>0.26800000000000002</v>
      </c>
      <c r="K29" s="527" t="s">
        <v>187</v>
      </c>
      <c r="L29" s="528">
        <f t="shared" si="0"/>
        <v>0</v>
      </c>
      <c r="M29" s="666"/>
      <c r="N29" s="190">
        <v>23</v>
      </c>
      <c r="O29" s="375">
        <v>648.29</v>
      </c>
      <c r="P29" s="372">
        <v>945.95</v>
      </c>
      <c r="Q29" s="372">
        <v>1150</v>
      </c>
      <c r="R29" s="197">
        <v>1297.1099999999999</v>
      </c>
      <c r="S29" s="372">
        <v>1273</v>
      </c>
      <c r="T29" s="197">
        <v>0</v>
      </c>
      <c r="U29" s="197">
        <v>0</v>
      </c>
      <c r="V29" s="197">
        <v>0</v>
      </c>
      <c r="W29" s="197">
        <v>0</v>
      </c>
      <c r="X29" s="197">
        <v>0</v>
      </c>
      <c r="Y29" s="197">
        <v>0</v>
      </c>
      <c r="Z29" s="198">
        <v>0</v>
      </c>
      <c r="AB29" s="782">
        <v>23</v>
      </c>
      <c r="AC29" s="779">
        <v>1098.1199999999999</v>
      </c>
      <c r="AD29" s="780">
        <v>1310.3</v>
      </c>
      <c r="AE29" s="780">
        <v>1564.71</v>
      </c>
      <c r="AF29" s="780">
        <v>1633.83</v>
      </c>
      <c r="AG29" s="780">
        <v>1633.99</v>
      </c>
      <c r="AH29" s="780">
        <v>1584.38</v>
      </c>
      <c r="AI29" s="780">
        <v>1488.27</v>
      </c>
      <c r="AJ29" s="780">
        <v>1341.65</v>
      </c>
      <c r="AK29" s="780">
        <v>1170.24</v>
      </c>
      <c r="AL29" s="780">
        <v>1162.4100000000001</v>
      </c>
      <c r="AM29" s="780"/>
      <c r="AN29" s="781"/>
      <c r="AO29" s="428"/>
      <c r="AP29" s="272"/>
      <c r="AQ29"/>
      <c r="AR29"/>
      <c r="AS29"/>
      <c r="AT29" s="273"/>
      <c r="AU29"/>
      <c r="AV29"/>
      <c r="AW29"/>
      <c r="AX29"/>
      <c r="AY29"/>
      <c r="AZ29"/>
      <c r="BA29"/>
      <c r="BB29"/>
      <c r="BC29"/>
      <c r="BD29"/>
      <c r="BE29"/>
    </row>
    <row r="30" spans="2:57" ht="24.75" customHeight="1" thickBot="1">
      <c r="B30" s="529">
        <f t="shared" si="1"/>
        <v>20</v>
      </c>
      <c r="C30" s="530" t="s">
        <v>48</v>
      </c>
      <c r="D30" s="530" t="s">
        <v>44</v>
      </c>
      <c r="E30" s="524">
        <v>196</v>
      </c>
      <c r="F30" s="525">
        <v>0.77100000000000002</v>
      </c>
      <c r="G30" s="535">
        <v>189.73</v>
      </c>
      <c r="H30" s="533">
        <v>2.1000000000000001E-2</v>
      </c>
      <c r="I30" s="542">
        <v>196.05</v>
      </c>
      <c r="J30" s="749">
        <v>0.78100000000000003</v>
      </c>
      <c r="K30" s="527" t="s">
        <v>187</v>
      </c>
      <c r="L30" s="528">
        <f t="shared" si="0"/>
        <v>0</v>
      </c>
      <c r="M30" s="666"/>
      <c r="N30" s="190">
        <v>24</v>
      </c>
      <c r="O30" s="375">
        <v>651.52</v>
      </c>
      <c r="P30" s="372">
        <v>956.63</v>
      </c>
      <c r="Q30" s="372">
        <v>1160</v>
      </c>
      <c r="R30" s="197">
        <v>1296.8900000000001</v>
      </c>
      <c r="S30" s="372">
        <v>1268.77</v>
      </c>
      <c r="T30" s="197">
        <v>0</v>
      </c>
      <c r="U30" s="197">
        <v>0</v>
      </c>
      <c r="V30" s="197">
        <v>0</v>
      </c>
      <c r="W30" s="197">
        <v>0</v>
      </c>
      <c r="X30" s="197">
        <v>0</v>
      </c>
      <c r="Y30" s="197">
        <v>0</v>
      </c>
      <c r="Z30" s="198">
        <v>0</v>
      </c>
      <c r="AB30" s="782">
        <v>24</v>
      </c>
      <c r="AC30" s="779">
        <v>1101.3599999999999</v>
      </c>
      <c r="AD30" s="780">
        <v>1309.3499999999999</v>
      </c>
      <c r="AE30" s="780">
        <v>1563.02</v>
      </c>
      <c r="AF30" s="780">
        <v>1626.57</v>
      </c>
      <c r="AG30" s="780">
        <v>1626.2</v>
      </c>
      <c r="AH30" s="780">
        <v>1583.46</v>
      </c>
      <c r="AI30" s="780">
        <v>1480.89</v>
      </c>
      <c r="AJ30" s="780">
        <v>1335.89</v>
      </c>
      <c r="AK30" s="780">
        <v>1161.4000000000001</v>
      </c>
      <c r="AL30" s="780">
        <v>1161.08</v>
      </c>
      <c r="AM30" s="780"/>
      <c r="AN30" s="781"/>
      <c r="AO30" s="428"/>
      <c r="AP30" s="272"/>
      <c r="AQ30"/>
      <c r="AR30"/>
      <c r="AS30"/>
      <c r="AT30" s="273"/>
      <c r="AU30"/>
      <c r="AV30"/>
      <c r="AW30"/>
      <c r="AX30"/>
      <c r="AY30"/>
      <c r="AZ30"/>
      <c r="BA30"/>
      <c r="BB30"/>
      <c r="BC30"/>
      <c r="BD30"/>
      <c r="BE30"/>
    </row>
    <row r="31" spans="2:57" ht="45.75" customHeight="1" thickBot="1">
      <c r="B31" s="529">
        <f t="shared" si="1"/>
        <v>21</v>
      </c>
      <c r="C31" s="530" t="s">
        <v>49</v>
      </c>
      <c r="D31" s="530" t="s">
        <v>44</v>
      </c>
      <c r="E31" s="524">
        <v>174</v>
      </c>
      <c r="F31" s="525">
        <v>0.22600000000000001</v>
      </c>
      <c r="G31" s="535">
        <v>167.52</v>
      </c>
      <c r="H31" s="535">
        <v>3.2000000000000001E-2</v>
      </c>
      <c r="I31" s="542">
        <v>166</v>
      </c>
      <c r="J31" s="749">
        <v>0</v>
      </c>
      <c r="K31" s="527" t="s">
        <v>187</v>
      </c>
      <c r="L31" s="808" t="s">
        <v>338</v>
      </c>
      <c r="M31" s="666"/>
      <c r="N31" s="190">
        <v>25</v>
      </c>
      <c r="O31" s="375">
        <v>650.16999999999996</v>
      </c>
      <c r="P31" s="372">
        <v>970.67</v>
      </c>
      <c r="Q31" s="372">
        <v>1165</v>
      </c>
      <c r="R31" s="197">
        <v>1298.76</v>
      </c>
      <c r="S31" s="372">
        <v>1269.49</v>
      </c>
      <c r="T31" s="197">
        <v>0</v>
      </c>
      <c r="U31" s="197">
        <v>0</v>
      </c>
      <c r="V31" s="197">
        <v>0</v>
      </c>
      <c r="W31" s="197">
        <v>0</v>
      </c>
      <c r="X31" s="197">
        <v>0</v>
      </c>
      <c r="Y31" s="197">
        <v>0</v>
      </c>
      <c r="Z31" s="198">
        <v>0</v>
      </c>
      <c r="AB31" s="782">
        <v>25</v>
      </c>
      <c r="AC31" s="779">
        <v>1065.3699999999999</v>
      </c>
      <c r="AD31" s="780">
        <v>1305.58</v>
      </c>
      <c r="AE31" s="780">
        <v>1565.81</v>
      </c>
      <c r="AF31" s="780">
        <v>1633.19</v>
      </c>
      <c r="AG31" s="780">
        <v>1626.1</v>
      </c>
      <c r="AH31" s="780">
        <v>1587.34</v>
      </c>
      <c r="AI31" s="780">
        <v>1475.25</v>
      </c>
      <c r="AJ31" s="780">
        <v>1330.35</v>
      </c>
      <c r="AK31" s="780">
        <v>1154.54</v>
      </c>
      <c r="AL31" s="780">
        <v>1159.2</v>
      </c>
      <c r="AM31" s="780"/>
      <c r="AN31" s="781"/>
      <c r="AO31" s="428"/>
      <c r="AP31" s="272"/>
      <c r="AQ31"/>
      <c r="AR31"/>
      <c r="AS31"/>
      <c r="AT31" s="273"/>
      <c r="AU31"/>
      <c r="AV31"/>
      <c r="AW31"/>
      <c r="AX31"/>
      <c r="AY31"/>
      <c r="AZ31"/>
      <c r="BA31"/>
      <c r="BB31"/>
      <c r="BC31"/>
      <c r="BD31"/>
      <c r="BE31"/>
    </row>
    <row r="32" spans="2:57" ht="24" customHeight="1" thickBot="1">
      <c r="B32" s="522">
        <f t="shared" si="1"/>
        <v>22</v>
      </c>
      <c r="C32" s="523" t="s">
        <v>50</v>
      </c>
      <c r="D32" s="523" t="s">
        <v>44</v>
      </c>
      <c r="E32" s="531">
        <v>229.1</v>
      </c>
      <c r="F32" s="532">
        <v>0.71399999999999997</v>
      </c>
      <c r="G32" s="543">
        <v>216.64</v>
      </c>
      <c r="H32" s="543">
        <v>1E-3</v>
      </c>
      <c r="I32" s="544">
        <v>226.6</v>
      </c>
      <c r="J32" s="751">
        <v>0.49199999999999999</v>
      </c>
      <c r="K32" s="527" t="s">
        <v>187</v>
      </c>
      <c r="L32" s="528">
        <f t="shared" si="0"/>
        <v>0</v>
      </c>
      <c r="M32" s="666"/>
      <c r="N32" s="190">
        <v>26</v>
      </c>
      <c r="O32" s="375">
        <v>661.43</v>
      </c>
      <c r="P32" s="372">
        <v>982.65</v>
      </c>
      <c r="Q32" s="372">
        <v>1177</v>
      </c>
      <c r="R32" s="197">
        <v>1295.3499999999999</v>
      </c>
      <c r="S32" s="372">
        <v>1269.8900000000001</v>
      </c>
      <c r="T32" s="197">
        <v>0</v>
      </c>
      <c r="U32" s="197">
        <v>0</v>
      </c>
      <c r="V32" s="197">
        <v>0</v>
      </c>
      <c r="W32" s="197">
        <v>0</v>
      </c>
      <c r="X32" s="197">
        <v>0</v>
      </c>
      <c r="Y32" s="197">
        <v>0</v>
      </c>
      <c r="Z32" s="198">
        <v>0</v>
      </c>
      <c r="AB32" s="783">
        <v>26</v>
      </c>
      <c r="AC32" s="779">
        <v>1076.4000000000001</v>
      </c>
      <c r="AD32" s="780">
        <v>1306.5</v>
      </c>
      <c r="AE32" s="780">
        <v>1562.18</v>
      </c>
      <c r="AF32" s="780">
        <v>1630.67</v>
      </c>
      <c r="AG32" s="780">
        <v>1622.93</v>
      </c>
      <c r="AH32" s="780">
        <v>1587</v>
      </c>
      <c r="AI32" s="780">
        <v>1470.32</v>
      </c>
      <c r="AJ32" s="780">
        <v>1323.1</v>
      </c>
      <c r="AK32" s="780">
        <v>1150.73</v>
      </c>
      <c r="AL32" s="780">
        <v>1152.8800000000001</v>
      </c>
      <c r="AM32" s="780"/>
      <c r="AN32" s="781"/>
      <c r="AO32" s="428"/>
      <c r="AP32" s="272"/>
      <c r="AQ32"/>
      <c r="AR32"/>
      <c r="AS32"/>
      <c r="AT32" s="273"/>
      <c r="AU32"/>
      <c r="AV32"/>
      <c r="AW32"/>
      <c r="AX32"/>
      <c r="AY32"/>
      <c r="AZ32"/>
      <c r="BA32"/>
      <c r="BB32"/>
      <c r="BC32"/>
      <c r="BD32"/>
      <c r="BE32"/>
    </row>
    <row r="33" spans="2:57" ht="27" customHeight="1" thickBot="1">
      <c r="B33" s="529">
        <f t="shared" si="1"/>
        <v>23</v>
      </c>
      <c r="C33" s="530" t="s">
        <v>51</v>
      </c>
      <c r="D33" s="530" t="s">
        <v>44</v>
      </c>
      <c r="E33" s="524">
        <v>249</v>
      </c>
      <c r="F33" s="525">
        <v>1.708</v>
      </c>
      <c r="G33" s="535">
        <v>243.13</v>
      </c>
      <c r="H33" s="535">
        <v>0.4</v>
      </c>
      <c r="I33" s="542">
        <v>247.83</v>
      </c>
      <c r="J33" s="750">
        <v>1.466</v>
      </c>
      <c r="K33" s="527" t="s">
        <v>187</v>
      </c>
      <c r="L33" s="528">
        <f t="shared" si="0"/>
        <v>0</v>
      </c>
      <c r="M33" s="666"/>
      <c r="N33" s="190">
        <v>27</v>
      </c>
      <c r="O33" s="375">
        <v>666.04</v>
      </c>
      <c r="P33" s="372">
        <v>998.34</v>
      </c>
      <c r="Q33" s="372">
        <v>1182</v>
      </c>
      <c r="R33" s="197">
        <v>1292.3699999999999</v>
      </c>
      <c r="S33" s="372">
        <v>1273.3</v>
      </c>
      <c r="T33" s="197">
        <v>0</v>
      </c>
      <c r="U33" s="197">
        <v>0</v>
      </c>
      <c r="V33" s="197">
        <v>0</v>
      </c>
      <c r="W33" s="197">
        <v>0</v>
      </c>
      <c r="X33" s="197">
        <v>0</v>
      </c>
      <c r="Y33" s="197">
        <v>0</v>
      </c>
      <c r="Z33" s="198">
        <v>0</v>
      </c>
      <c r="AB33" s="782">
        <v>27</v>
      </c>
      <c r="AC33" s="779">
        <v>1103.0899999999999</v>
      </c>
      <c r="AD33" s="780">
        <v>1326.16</v>
      </c>
      <c r="AE33" s="780">
        <v>1597.22</v>
      </c>
      <c r="AF33" s="780">
        <v>1621.29</v>
      </c>
      <c r="AG33" s="780">
        <v>1629.63</v>
      </c>
      <c r="AH33" s="780">
        <v>1598</v>
      </c>
      <c r="AI33" s="780">
        <v>1464.38</v>
      </c>
      <c r="AJ33" s="780">
        <v>1320.44</v>
      </c>
      <c r="AK33" s="780">
        <v>1145.75</v>
      </c>
      <c r="AL33" s="780">
        <v>1158.58</v>
      </c>
      <c r="AM33" s="780"/>
      <c r="AN33" s="781"/>
      <c r="AO33" s="428"/>
      <c r="AP33" s="272"/>
      <c r="AQ33"/>
      <c r="AR33"/>
      <c r="AS33"/>
      <c r="AT33" s="273"/>
      <c r="AU33"/>
      <c r="AV33"/>
      <c r="AW33"/>
      <c r="AX33"/>
      <c r="AY33"/>
      <c r="AZ33"/>
      <c r="BA33"/>
      <c r="BB33"/>
      <c r="BC33"/>
      <c r="BD33"/>
      <c r="BE33"/>
    </row>
    <row r="34" spans="2:57" ht="27" customHeight="1" thickBot="1">
      <c r="B34" s="529">
        <f t="shared" si="1"/>
        <v>24</v>
      </c>
      <c r="C34" s="530" t="s">
        <v>52</v>
      </c>
      <c r="D34" s="530" t="s">
        <v>82</v>
      </c>
      <c r="E34" s="524">
        <v>164.75</v>
      </c>
      <c r="F34" s="524">
        <v>4.3979999999999997</v>
      </c>
      <c r="G34" s="535">
        <v>140</v>
      </c>
      <c r="H34" s="535">
        <v>140</v>
      </c>
      <c r="I34" s="535">
        <v>149.59</v>
      </c>
      <c r="J34" s="750">
        <v>2.93</v>
      </c>
      <c r="K34" s="527" t="s">
        <v>187</v>
      </c>
      <c r="L34" s="808"/>
      <c r="M34" s="814"/>
      <c r="N34" s="190">
        <v>28</v>
      </c>
      <c r="O34" s="375">
        <v>678.45</v>
      </c>
      <c r="P34" s="372">
        <v>1019.22</v>
      </c>
      <c r="Q34" s="372">
        <v>1187.53</v>
      </c>
      <c r="R34" s="197">
        <v>1289.74</v>
      </c>
      <c r="S34" s="372">
        <v>1276</v>
      </c>
      <c r="T34" s="197">
        <v>0</v>
      </c>
      <c r="U34" s="197">
        <v>0</v>
      </c>
      <c r="V34" s="197">
        <v>0</v>
      </c>
      <c r="W34" s="197">
        <v>0</v>
      </c>
      <c r="X34" s="197">
        <v>0</v>
      </c>
      <c r="Y34" s="197">
        <v>0</v>
      </c>
      <c r="Z34" s="198">
        <v>0</v>
      </c>
      <c r="AB34" s="782">
        <v>28</v>
      </c>
      <c r="AC34" s="779">
        <v>1094.99</v>
      </c>
      <c r="AD34" s="780">
        <v>1327.38</v>
      </c>
      <c r="AE34" s="780">
        <v>1521.12</v>
      </c>
      <c r="AF34" s="780">
        <v>1615.31</v>
      </c>
      <c r="AG34" s="780">
        <v>1630.85</v>
      </c>
      <c r="AH34" s="780">
        <v>1601.82</v>
      </c>
      <c r="AI34" s="780">
        <v>1456.25</v>
      </c>
      <c r="AJ34" s="780">
        <v>1305.08</v>
      </c>
      <c r="AK34" s="780">
        <v>1136.04</v>
      </c>
      <c r="AL34" s="780">
        <v>1150.97</v>
      </c>
      <c r="AM34" s="780"/>
      <c r="AN34" s="781"/>
      <c r="AO34" s="428"/>
      <c r="AP34" s="272"/>
      <c r="AQ34"/>
      <c r="AR34"/>
      <c r="AS34"/>
      <c r="AT34" s="273"/>
      <c r="AU34"/>
      <c r="AV34"/>
      <c r="AW34"/>
      <c r="AX34"/>
      <c r="AY34"/>
      <c r="AZ34"/>
      <c r="BA34"/>
      <c r="BB34"/>
      <c r="BC34"/>
      <c r="BD34"/>
      <c r="BE34"/>
    </row>
    <row r="35" spans="2:57" ht="27.75" customHeight="1" thickBot="1">
      <c r="B35" s="529">
        <f t="shared" si="1"/>
        <v>25</v>
      </c>
      <c r="C35" s="530" t="s">
        <v>53</v>
      </c>
      <c r="D35" s="530" t="s">
        <v>82</v>
      </c>
      <c r="E35" s="524">
        <v>179.1</v>
      </c>
      <c r="F35" s="525">
        <v>3.3109999999999999</v>
      </c>
      <c r="G35" s="545">
        <v>200.22</v>
      </c>
      <c r="H35" s="545">
        <v>0.99</v>
      </c>
      <c r="I35" s="533">
        <v>204.15</v>
      </c>
      <c r="J35" s="749">
        <v>2.806</v>
      </c>
      <c r="K35" s="527" t="s">
        <v>187</v>
      </c>
      <c r="L35" s="528">
        <f t="shared" si="0"/>
        <v>0</v>
      </c>
      <c r="M35" s="807">
        <f>(((J35/H35)*100)/100)*F35</f>
        <v>9.3845111111111112</v>
      </c>
      <c r="N35" s="190">
        <v>29</v>
      </c>
      <c r="O35" s="375">
        <v>681.5</v>
      </c>
      <c r="P35" s="372">
        <v>1032.74</v>
      </c>
      <c r="Q35" s="372">
        <v>1187</v>
      </c>
      <c r="R35" s="197">
        <v>1295.45</v>
      </c>
      <c r="S35" s="372">
        <v>1272</v>
      </c>
      <c r="T35" s="197">
        <v>0</v>
      </c>
      <c r="U35" s="197">
        <v>0</v>
      </c>
      <c r="V35" s="197">
        <v>0</v>
      </c>
      <c r="W35" s="197">
        <v>0</v>
      </c>
      <c r="X35" s="197">
        <v>0</v>
      </c>
      <c r="Y35" s="197">
        <v>0</v>
      </c>
      <c r="Z35" s="198">
        <v>0</v>
      </c>
      <c r="AB35" s="782">
        <v>29</v>
      </c>
      <c r="AC35" s="779">
        <v>1108.45</v>
      </c>
      <c r="AD35" s="784"/>
      <c r="AE35" s="780">
        <v>1587.2</v>
      </c>
      <c r="AF35" s="780">
        <v>1608.2</v>
      </c>
      <c r="AG35" s="780">
        <v>1645.49</v>
      </c>
      <c r="AH35" s="780">
        <v>1594.25</v>
      </c>
      <c r="AI35" s="780">
        <v>1451.64</v>
      </c>
      <c r="AJ35" s="780">
        <v>1303.8900000000001</v>
      </c>
      <c r="AK35" s="780">
        <v>1125.3800000000001</v>
      </c>
      <c r="AL35" s="780">
        <v>1142.4100000000001</v>
      </c>
      <c r="AM35" s="780"/>
      <c r="AN35" s="781"/>
      <c r="AO35" s="428"/>
      <c r="AP35" s="272"/>
      <c r="AQ35"/>
      <c r="AR35"/>
      <c r="AS35"/>
      <c r="AT35" s="273"/>
      <c r="AU35"/>
      <c r="AV35"/>
      <c r="AW35"/>
      <c r="AX35"/>
      <c r="AY35"/>
      <c r="AZ35"/>
      <c r="BA35"/>
      <c r="BB35"/>
      <c r="BC35"/>
      <c r="BD35"/>
      <c r="BE35"/>
    </row>
    <row r="36" spans="2:57" ht="27" customHeight="1" thickBot="1">
      <c r="B36" s="529">
        <f t="shared" si="1"/>
        <v>26</v>
      </c>
      <c r="C36" s="530" t="s">
        <v>54</v>
      </c>
      <c r="D36" s="530" t="s">
        <v>83</v>
      </c>
      <c r="E36" s="524">
        <v>325.56</v>
      </c>
      <c r="F36" s="525">
        <v>0.64100000000000001</v>
      </c>
      <c r="G36" s="545">
        <v>318.33999999999997</v>
      </c>
      <c r="H36" s="545">
        <v>0.10299999999999999</v>
      </c>
      <c r="I36" s="542">
        <v>322.85000000000002</v>
      </c>
      <c r="J36" s="750">
        <v>0.4</v>
      </c>
      <c r="K36" s="527" t="s">
        <v>187</v>
      </c>
      <c r="L36" s="528">
        <f t="shared" si="0"/>
        <v>0</v>
      </c>
      <c r="M36" s="809"/>
      <c r="N36" s="190">
        <v>30</v>
      </c>
      <c r="O36" s="375">
        <v>691.96</v>
      </c>
      <c r="P36" s="376"/>
      <c r="Q36" s="372">
        <v>1202.5999999999999</v>
      </c>
      <c r="R36" s="197">
        <v>1297.28</v>
      </c>
      <c r="S36" s="372">
        <v>1272</v>
      </c>
      <c r="T36" s="197">
        <v>0</v>
      </c>
      <c r="U36" s="197">
        <v>0</v>
      </c>
      <c r="V36" s="197">
        <v>0</v>
      </c>
      <c r="W36" s="197">
        <v>0</v>
      </c>
      <c r="X36" s="197">
        <v>0</v>
      </c>
      <c r="Y36" s="197">
        <v>0</v>
      </c>
      <c r="Z36" s="198">
        <v>0</v>
      </c>
      <c r="AB36" s="782">
        <v>30</v>
      </c>
      <c r="AC36" s="779">
        <v>1145.5999999999999</v>
      </c>
      <c r="AD36" s="784"/>
      <c r="AE36" s="780">
        <v>1589.4</v>
      </c>
      <c r="AF36" s="780">
        <v>1609.63</v>
      </c>
      <c r="AG36" s="780">
        <v>1620.6</v>
      </c>
      <c r="AH36" s="780">
        <v>1586.44</v>
      </c>
      <c r="AI36" s="780">
        <v>1438.53</v>
      </c>
      <c r="AJ36" s="780">
        <v>1301.6400000000001</v>
      </c>
      <c r="AK36" s="780">
        <v>1119.26</v>
      </c>
      <c r="AL36" s="780">
        <v>1128.94</v>
      </c>
      <c r="AM36" s="780"/>
      <c r="AN36" s="781"/>
      <c r="AO36" s="428"/>
      <c r="AP36" s="272"/>
      <c r="AQ36"/>
      <c r="AR36"/>
      <c r="AS36"/>
      <c r="AT36" s="273"/>
      <c r="AU36"/>
      <c r="AV36"/>
      <c r="AW36"/>
      <c r="AX36"/>
      <c r="AY36"/>
      <c r="AZ36"/>
      <c r="BA36"/>
      <c r="BB36"/>
      <c r="BC36"/>
      <c r="BD36"/>
      <c r="BE36"/>
    </row>
    <row r="37" spans="2:57" ht="27" customHeight="1" thickBot="1">
      <c r="B37" s="529">
        <f t="shared" si="1"/>
        <v>27</v>
      </c>
      <c r="C37" s="530" t="s">
        <v>55</v>
      </c>
      <c r="D37" s="530" t="s">
        <v>83</v>
      </c>
      <c r="E37" s="524">
        <v>129.19999999999999</v>
      </c>
      <c r="F37" s="525">
        <v>0.71</v>
      </c>
      <c r="G37" s="535">
        <v>122.63</v>
      </c>
      <c r="H37" s="535">
        <v>0.01</v>
      </c>
      <c r="I37" s="542">
        <v>128.15</v>
      </c>
      <c r="J37" s="749">
        <v>0.56999999999999995</v>
      </c>
      <c r="K37" s="527" t="s">
        <v>187</v>
      </c>
      <c r="L37" s="528">
        <f t="shared" si="0"/>
        <v>0</v>
      </c>
      <c r="M37" s="809"/>
      <c r="N37" s="190">
        <v>31</v>
      </c>
      <c r="O37" s="375">
        <v>692.87</v>
      </c>
      <c r="P37" s="376"/>
      <c r="Q37" s="372">
        <v>1208.5</v>
      </c>
      <c r="R37" s="197"/>
      <c r="S37" s="372">
        <v>1281.28</v>
      </c>
      <c r="T37" s="197">
        <v>0</v>
      </c>
      <c r="U37" s="197">
        <v>0</v>
      </c>
      <c r="V37" s="197">
        <v>0</v>
      </c>
      <c r="W37" s="197">
        <v>0</v>
      </c>
      <c r="X37" s="197">
        <v>0</v>
      </c>
      <c r="Y37" s="197">
        <v>0</v>
      </c>
      <c r="Z37" s="198">
        <v>0</v>
      </c>
      <c r="AB37" s="782">
        <v>31</v>
      </c>
      <c r="AC37" s="779">
        <v>1123.8399999999999</v>
      </c>
      <c r="AD37" s="784"/>
      <c r="AE37" s="780">
        <v>1594.12</v>
      </c>
      <c r="AF37" s="784"/>
      <c r="AG37" s="780">
        <v>1612</v>
      </c>
      <c r="AH37" s="784"/>
      <c r="AI37" s="780">
        <v>1431.88</v>
      </c>
      <c r="AJ37" s="780">
        <v>1299.78</v>
      </c>
      <c r="AK37" s="784"/>
      <c r="AL37" s="780">
        <v>1117.49</v>
      </c>
      <c r="AM37" s="784"/>
      <c r="AN37" s="781"/>
      <c r="AO37" s="428"/>
      <c r="AP37" s="272"/>
      <c r="AQ37"/>
      <c r="AR37"/>
      <c r="AS37"/>
      <c r="AT37" s="273"/>
      <c r="AU37"/>
      <c r="AV37"/>
      <c r="AW37"/>
      <c r="AX37"/>
      <c r="AY37"/>
      <c r="AZ37"/>
      <c r="BA37"/>
      <c r="BB37"/>
      <c r="BC37"/>
      <c r="BD37"/>
      <c r="BE37"/>
    </row>
    <row r="38" spans="2:57" ht="27" customHeight="1" thickBot="1">
      <c r="B38" s="529">
        <f t="shared" si="1"/>
        <v>28</v>
      </c>
      <c r="C38" s="530" t="s">
        <v>56</v>
      </c>
      <c r="D38" s="530" t="s">
        <v>83</v>
      </c>
      <c r="E38" s="524">
        <v>282.77999999999997</v>
      </c>
      <c r="F38" s="525">
        <v>0.48</v>
      </c>
      <c r="G38" s="535">
        <v>278.83</v>
      </c>
      <c r="H38" s="535">
        <v>0.122</v>
      </c>
      <c r="I38" s="533">
        <v>282.72000000000003</v>
      </c>
      <c r="J38" s="749">
        <v>0.46</v>
      </c>
      <c r="K38" s="527" t="s">
        <v>187</v>
      </c>
      <c r="L38" s="528">
        <f t="shared" si="0"/>
        <v>0</v>
      </c>
      <c r="M38" s="809"/>
      <c r="N38" s="193"/>
      <c r="O38" s="377"/>
      <c r="P38" s="373"/>
      <c r="Q38" s="373"/>
      <c r="R38" s="200"/>
      <c r="S38" s="373"/>
      <c r="T38" s="199"/>
      <c r="U38" s="200"/>
      <c r="V38" s="200"/>
      <c r="W38" s="200"/>
      <c r="X38" s="200"/>
      <c r="Y38" s="200"/>
      <c r="Z38" s="198">
        <v>0</v>
      </c>
      <c r="AB38" s="785"/>
      <c r="AC38" s="786"/>
      <c r="AD38" s="787"/>
      <c r="AE38" s="787"/>
      <c r="AF38" s="787"/>
      <c r="AG38" s="787"/>
      <c r="AH38" s="787"/>
      <c r="AI38" s="787"/>
      <c r="AJ38" s="787"/>
      <c r="AK38" s="787"/>
      <c r="AL38" s="787"/>
      <c r="AM38" s="787"/>
      <c r="AN38" s="788"/>
      <c r="AO38" s="428"/>
      <c r="AP38" s="272"/>
      <c r="AQ38"/>
      <c r="AR38"/>
      <c r="AS38"/>
      <c r="AT38" s="273"/>
      <c r="AU38"/>
      <c r="AV38"/>
      <c r="AW38"/>
      <c r="AX38"/>
      <c r="AY38"/>
      <c r="AZ38"/>
      <c r="BA38"/>
      <c r="BB38"/>
      <c r="BC38"/>
      <c r="BD38"/>
      <c r="BE38"/>
    </row>
    <row r="39" spans="2:57" ht="27" customHeight="1">
      <c r="B39" s="529">
        <f t="shared" si="1"/>
        <v>29</v>
      </c>
      <c r="C39" s="530" t="s">
        <v>57</v>
      </c>
      <c r="D39" s="530" t="s">
        <v>83</v>
      </c>
      <c r="E39" s="524">
        <v>99</v>
      </c>
      <c r="F39" s="525">
        <v>2.8849999999999998</v>
      </c>
      <c r="G39" s="535">
        <v>95.35</v>
      </c>
      <c r="H39" s="535">
        <v>0.78200000000000003</v>
      </c>
      <c r="I39" s="542">
        <v>96.98</v>
      </c>
      <c r="J39" s="750">
        <v>1.597</v>
      </c>
      <c r="K39" s="527" t="s">
        <v>187</v>
      </c>
      <c r="L39" s="528">
        <f t="shared" si="0"/>
        <v>0</v>
      </c>
      <c r="M39" s="809"/>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9" t="s">
        <v>143</v>
      </c>
      <c r="AC39" s="790">
        <f>IF(AC43&gt;$BV$62,"tad",IF(AC45&gt;$BV$62,"tad",MAX(AC7:AC37)))</f>
        <v>1145.5999999999999</v>
      </c>
      <c r="AD39" s="791">
        <f>IF(AD43&gt;$BV$62,"tad",IF(AD45&gt;$BV$62,"tad",MAX(AD7:AD37)))</f>
        <v>1327.38</v>
      </c>
      <c r="AE39" s="792">
        <f>IF(AE43&gt;$BV$62,"tad",IF(AE45&gt;$BV$62,"tad",MAX(AE7:AE37)))</f>
        <v>1597.22</v>
      </c>
      <c r="AF39" s="792">
        <f t="shared" ref="AF39:AN40" si="3">IF(AF43&gt;$BV$62,"tad",IF(AF45&gt;$BV$62,"tad",MAX(AF7:AF37)))</f>
        <v>1644.89</v>
      </c>
      <c r="AG39" s="792">
        <f t="shared" si="3"/>
        <v>1695.41</v>
      </c>
      <c r="AH39" s="792">
        <f t="shared" si="3"/>
        <v>1619.76</v>
      </c>
      <c r="AI39" s="792">
        <f t="shared" si="3"/>
        <v>1582.83</v>
      </c>
      <c r="AJ39" s="792">
        <f t="shared" si="3"/>
        <v>1419.43</v>
      </c>
      <c r="AK39" s="792">
        <f t="shared" si="3"/>
        <v>1293.8900000000001</v>
      </c>
      <c r="AL39" s="792">
        <f t="shared" si="3"/>
        <v>1162.4100000000001</v>
      </c>
      <c r="AM39" s="792" t="str">
        <f t="shared" si="3"/>
        <v>tad</v>
      </c>
      <c r="AN39" s="793" t="str">
        <f t="shared" si="3"/>
        <v>tad</v>
      </c>
      <c r="AO39" s="428"/>
      <c r="AP39" s="272"/>
      <c r="AQ39"/>
      <c r="AR39"/>
      <c r="AS39"/>
      <c r="AT39" s="273"/>
      <c r="AU39"/>
      <c r="AV39"/>
      <c r="AW39"/>
      <c r="AX39"/>
      <c r="AY39"/>
      <c r="AZ39"/>
      <c r="BA39"/>
      <c r="BB39"/>
      <c r="BC39"/>
      <c r="BD39"/>
      <c r="BE39"/>
    </row>
    <row r="40" spans="2:57" ht="27" customHeight="1">
      <c r="B40" s="529">
        <f t="shared" si="1"/>
        <v>30</v>
      </c>
      <c r="C40" s="530" t="s">
        <v>58</v>
      </c>
      <c r="D40" s="530" t="s">
        <v>83</v>
      </c>
      <c r="E40" s="524">
        <v>189.7</v>
      </c>
      <c r="F40" s="524">
        <v>7.9000000000000001E-2</v>
      </c>
      <c r="G40" s="535">
        <v>187.36</v>
      </c>
      <c r="H40" s="535">
        <v>1.2E-2</v>
      </c>
      <c r="I40" s="542">
        <v>187.58</v>
      </c>
      <c r="J40" s="750">
        <v>1.6E-2</v>
      </c>
      <c r="K40" s="527" t="s">
        <v>187</v>
      </c>
      <c r="L40" s="528">
        <f t="shared" si="0"/>
        <v>0</v>
      </c>
      <c r="M40" s="810"/>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94" t="s">
        <v>144</v>
      </c>
      <c r="AC40" s="795">
        <f t="shared" ref="AC40:AM40" si="5">IF(AC43&gt;$BV$62,"tad",IF(AC45&gt;$BV$62,"tad",AVERAGE(AC7:AC37)))</f>
        <v>1028.8225806451615</v>
      </c>
      <c r="AD40" s="796">
        <f t="shared" si="5"/>
        <v>1245.5632142857141</v>
      </c>
      <c r="AE40" s="796">
        <f>IF(AE43&gt;$BV$62,"tad",IF(AE45&gt;$BV$62,"tad",AVERAGE(AE7:AE37)))</f>
        <v>1472.336129032258</v>
      </c>
      <c r="AF40" s="797">
        <f t="shared" si="5"/>
        <v>1625.0693333333331</v>
      </c>
      <c r="AG40" s="797">
        <f t="shared" si="5"/>
        <v>1602.7322580645157</v>
      </c>
      <c r="AH40" s="797">
        <f t="shared" si="5"/>
        <v>1597.7553333333333</v>
      </c>
      <c r="AI40" s="797">
        <f t="shared" si="5"/>
        <v>1516.168709677419</v>
      </c>
      <c r="AJ40" s="797">
        <f t="shared" si="5"/>
        <v>1364.6370967741937</v>
      </c>
      <c r="AK40" s="797">
        <f t="shared" si="5"/>
        <v>1219.7863333333335</v>
      </c>
      <c r="AL40" s="797">
        <f t="shared" si="5"/>
        <v>1117.862258064516</v>
      </c>
      <c r="AM40" s="797" t="str">
        <f t="shared" si="5"/>
        <v>tad</v>
      </c>
      <c r="AN40" s="798" t="str">
        <f t="shared" si="3"/>
        <v>tad</v>
      </c>
      <c r="AO40" s="428"/>
      <c r="AP40" s="272"/>
      <c r="AQ40"/>
      <c r="AR40"/>
      <c r="AS40"/>
      <c r="AT40" s="273"/>
      <c r="AU40"/>
      <c r="AV40"/>
      <c r="AW40"/>
      <c r="AX40"/>
      <c r="AY40"/>
      <c r="AZ40"/>
      <c r="BA40"/>
      <c r="BB40"/>
      <c r="BC40"/>
      <c r="BD40"/>
      <c r="BE40"/>
    </row>
    <row r="41" spans="2:57" ht="27" customHeight="1" thickBot="1">
      <c r="B41" s="529">
        <f t="shared" si="1"/>
        <v>31</v>
      </c>
      <c r="C41" s="530" t="s">
        <v>59</v>
      </c>
      <c r="D41" s="530" t="s">
        <v>83</v>
      </c>
      <c r="E41" s="524">
        <v>171.19</v>
      </c>
      <c r="F41" s="525">
        <v>9.6000000000000002E-2</v>
      </c>
      <c r="G41" s="535">
        <v>169.13</v>
      </c>
      <c r="H41" s="546">
        <v>4.7E-2</v>
      </c>
      <c r="I41" s="542">
        <v>169.42</v>
      </c>
      <c r="J41" s="750">
        <v>5.3999999999999999E-2</v>
      </c>
      <c r="K41" s="527" t="s">
        <v>187</v>
      </c>
      <c r="L41" s="528">
        <f t="shared" si="0"/>
        <v>0</v>
      </c>
      <c r="M41" s="810"/>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9" t="s">
        <v>145</v>
      </c>
      <c r="AC41" s="800">
        <f t="shared" ref="AC41:AN41" si="7">IF(AC43&gt;$BV$62,"tad",IF(AC45&gt;$BV$62,"tad",MIN(AC7:AC37)))</f>
        <v>951.85</v>
      </c>
      <c r="AD41" s="801">
        <f t="shared" si="7"/>
        <v>1146.01</v>
      </c>
      <c r="AE41" s="801">
        <f t="shared" si="7"/>
        <v>1324.8</v>
      </c>
      <c r="AF41" s="802">
        <f t="shared" si="7"/>
        <v>1605.84</v>
      </c>
      <c r="AG41" s="802">
        <f t="shared" si="7"/>
        <v>1500.57</v>
      </c>
      <c r="AH41" s="802">
        <f t="shared" si="7"/>
        <v>1583.46</v>
      </c>
      <c r="AI41" s="802">
        <f t="shared" si="7"/>
        <v>1431.88</v>
      </c>
      <c r="AJ41" s="802">
        <f t="shared" si="7"/>
        <v>1299.78</v>
      </c>
      <c r="AK41" s="802">
        <f t="shared" si="7"/>
        <v>1119.26</v>
      </c>
      <c r="AL41" s="802">
        <f t="shared" si="7"/>
        <v>1008.67</v>
      </c>
      <c r="AM41" s="802" t="str">
        <f t="shared" si="7"/>
        <v>tad</v>
      </c>
      <c r="AN41" s="803" t="str">
        <f t="shared" si="7"/>
        <v>tad</v>
      </c>
      <c r="AO41" s="428"/>
      <c r="AP41" s="272"/>
      <c r="AQ41"/>
      <c r="AR41"/>
      <c r="AS41"/>
      <c r="AT41" s="273"/>
      <c r="AU41"/>
      <c r="AV41"/>
      <c r="AW41"/>
      <c r="AX41"/>
      <c r="AY41"/>
      <c r="AZ41"/>
      <c r="BA41"/>
      <c r="BB41"/>
      <c r="BC41"/>
      <c r="BD41"/>
      <c r="BE41"/>
    </row>
    <row r="42" spans="2:57" ht="27" customHeight="1">
      <c r="B42" s="529">
        <f t="shared" si="1"/>
        <v>32</v>
      </c>
      <c r="C42" s="530" t="s">
        <v>60</v>
      </c>
      <c r="D42" s="530" t="s">
        <v>84</v>
      </c>
      <c r="E42" s="524">
        <v>142.6</v>
      </c>
      <c r="F42" s="525">
        <v>9.8740000000000006</v>
      </c>
      <c r="G42" s="535">
        <v>138.05000000000001</v>
      </c>
      <c r="H42" s="535">
        <v>3.5230000000000001</v>
      </c>
      <c r="I42" s="533">
        <v>139.38</v>
      </c>
      <c r="J42" s="752">
        <v>6.5940000000000003</v>
      </c>
      <c r="K42" s="527" t="s">
        <v>187</v>
      </c>
      <c r="L42" s="528">
        <f t="shared" si="0"/>
        <v>0</v>
      </c>
      <c r="M42" s="810"/>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9" t="s">
        <v>146</v>
      </c>
      <c r="AC42" s="790">
        <f t="shared" ref="AC42:AN42" si="9">IF(AC43&gt;$BV$62,"tad",AVERAGE(AC7:AC21))</f>
        <v>976.25333333333333</v>
      </c>
      <c r="AD42" s="791">
        <f t="shared" si="9"/>
        <v>1192.0666666666666</v>
      </c>
      <c r="AE42" s="791">
        <f t="shared" si="9"/>
        <v>1385.6179999999999</v>
      </c>
      <c r="AF42" s="792">
        <f t="shared" si="9"/>
        <v>1628.7179999999998</v>
      </c>
      <c r="AG42" s="792">
        <f t="shared" si="9"/>
        <v>1586.7006666666666</v>
      </c>
      <c r="AH42" s="792">
        <f t="shared" si="9"/>
        <v>1601.538</v>
      </c>
      <c r="AI42" s="792">
        <f t="shared" si="9"/>
        <v>1548.7186666666666</v>
      </c>
      <c r="AJ42" s="792">
        <f>IF(AJ43&gt;$BV$62,"tad",AVERAGE(AJ7:AJ21))</f>
        <v>1388.66</v>
      </c>
      <c r="AK42" s="792">
        <f t="shared" si="9"/>
        <v>1265.7259999999999</v>
      </c>
      <c r="AL42" s="792">
        <f t="shared" si="9"/>
        <v>1099.1346666666664</v>
      </c>
      <c r="AM42" s="792">
        <f t="shared" si="9"/>
        <v>1090.6713333333335</v>
      </c>
      <c r="AN42" s="793" t="str">
        <f t="shared" si="9"/>
        <v>tad</v>
      </c>
      <c r="AO42" s="428"/>
      <c r="AP42" s="272"/>
      <c r="AQ42"/>
      <c r="AR42"/>
      <c r="AS42"/>
      <c r="AT42" s="273"/>
      <c r="AU42"/>
      <c r="AV42"/>
      <c r="AW42"/>
      <c r="AX42"/>
      <c r="AY42"/>
      <c r="AZ42"/>
      <c r="BA42"/>
      <c r="BB42"/>
      <c r="BC42"/>
      <c r="BD42"/>
      <c r="BE42"/>
    </row>
    <row r="43" spans="2:57" ht="29.25" customHeight="1" thickBot="1">
      <c r="B43" s="529">
        <f t="shared" si="1"/>
        <v>33</v>
      </c>
      <c r="C43" s="530" t="s">
        <v>61</v>
      </c>
      <c r="D43" s="530" t="s">
        <v>84</v>
      </c>
      <c r="E43" s="524">
        <v>239.5</v>
      </c>
      <c r="F43" s="525">
        <v>2.6720000000000002</v>
      </c>
      <c r="G43" s="535">
        <v>237.93</v>
      </c>
      <c r="H43" s="546">
        <v>1.8240000000000001</v>
      </c>
      <c r="I43" s="533">
        <v>238.58</v>
      </c>
      <c r="J43" s="752">
        <v>2.1816</v>
      </c>
      <c r="K43" s="527" t="s">
        <v>187</v>
      </c>
      <c r="L43" s="528">
        <f t="shared" si="0"/>
        <v>0</v>
      </c>
      <c r="M43" s="809"/>
      <c r="N43" s="191" t="s">
        <v>147</v>
      </c>
      <c r="O43" s="199">
        <v>0</v>
      </c>
      <c r="P43" s="199">
        <v>0</v>
      </c>
      <c r="Q43" s="199">
        <v>0</v>
      </c>
      <c r="R43" s="199">
        <v>0</v>
      </c>
      <c r="S43" s="199">
        <v>0</v>
      </c>
      <c r="T43" s="199">
        <v>0</v>
      </c>
      <c r="U43" s="199">
        <v>0</v>
      </c>
      <c r="V43" s="199">
        <v>0</v>
      </c>
      <c r="W43" s="199">
        <v>0</v>
      </c>
      <c r="X43" s="199">
        <v>0</v>
      </c>
      <c r="Y43" s="199">
        <v>0</v>
      </c>
      <c r="Z43" s="199">
        <v>0</v>
      </c>
      <c r="AB43" s="804" t="s">
        <v>147</v>
      </c>
      <c r="AC43" s="800">
        <f t="shared" ref="AC43:AN43" si="10">IF(AR52&gt;0,AR52,0)</f>
        <v>0</v>
      </c>
      <c r="AD43" s="801">
        <f>IF(AS52&gt;0,AS52,0)</f>
        <v>0</v>
      </c>
      <c r="AE43" s="801">
        <f t="shared" si="10"/>
        <v>0</v>
      </c>
      <c r="AF43" s="801">
        <f t="shared" si="10"/>
        <v>0</v>
      </c>
      <c r="AG43" s="801">
        <f t="shared" si="10"/>
        <v>0</v>
      </c>
      <c r="AH43" s="801">
        <f t="shared" si="10"/>
        <v>0</v>
      </c>
      <c r="AI43" s="801">
        <f t="shared" si="10"/>
        <v>0</v>
      </c>
      <c r="AJ43" s="801">
        <f t="shared" si="10"/>
        <v>0</v>
      </c>
      <c r="AK43" s="801">
        <f t="shared" si="10"/>
        <v>0</v>
      </c>
      <c r="AL43" s="801">
        <f t="shared" si="10"/>
        <v>0</v>
      </c>
      <c r="AM43" s="801">
        <f t="shared" si="10"/>
        <v>0</v>
      </c>
      <c r="AN43" s="805">
        <f t="shared" si="10"/>
        <v>15</v>
      </c>
      <c r="AO43" s="428"/>
      <c r="AP43" s="272"/>
      <c r="AQ43"/>
      <c r="AR43"/>
      <c r="AS43"/>
      <c r="AT43" s="273"/>
      <c r="AU43"/>
      <c r="AV43"/>
      <c r="AW43"/>
      <c r="AX43"/>
      <c r="AY43"/>
      <c r="AZ43"/>
      <c r="BA43"/>
      <c r="BB43"/>
      <c r="BC43"/>
      <c r="BD43"/>
      <c r="BE43"/>
    </row>
    <row r="44" spans="2:57" ht="27" customHeight="1">
      <c r="B44" s="529">
        <f t="shared" si="1"/>
        <v>34</v>
      </c>
      <c r="C44" s="530" t="s">
        <v>62</v>
      </c>
      <c r="D44" s="530" t="s">
        <v>85</v>
      </c>
      <c r="E44" s="524">
        <v>120.5</v>
      </c>
      <c r="F44" s="525">
        <v>4.1539999999999999</v>
      </c>
      <c r="G44" s="535">
        <v>120.25</v>
      </c>
      <c r="H44" s="535">
        <v>3.2050000000000001</v>
      </c>
      <c r="I44" s="533">
        <v>120.79</v>
      </c>
      <c r="J44" s="749">
        <v>4.2290000000000001</v>
      </c>
      <c r="K44" s="527" t="s">
        <v>187</v>
      </c>
      <c r="L44" s="528">
        <f t="shared" si="0"/>
        <v>0</v>
      </c>
      <c r="M44" s="809"/>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9" t="s">
        <v>148</v>
      </c>
      <c r="AC44" s="790">
        <f>IF(AC45&gt;$BV$62,"tad",AVERAGE(AC22:AC37))</f>
        <v>1078.1062499999998</v>
      </c>
      <c r="AD44" s="791">
        <f t="shared" ref="AD44:AN44" si="12">IF(AD45&gt;$BV$62,"tad",AVERAGE(AD22:AD37))</f>
        <v>1307.29</v>
      </c>
      <c r="AE44" s="791">
        <f t="shared" si="12"/>
        <v>1553.6343750000001</v>
      </c>
      <c r="AF44" s="791">
        <f t="shared" si="12"/>
        <v>1621.4206666666666</v>
      </c>
      <c r="AG44" s="791">
        <f t="shared" si="12"/>
        <v>1617.7618749999999</v>
      </c>
      <c r="AH44" s="791">
        <f t="shared" si="12"/>
        <v>1593.9726666666663</v>
      </c>
      <c r="AI44" s="791">
        <f t="shared" si="12"/>
        <v>1485.653125</v>
      </c>
      <c r="AJ44" s="791">
        <f>IF(AJ45&gt;$BV$62,"tad",AVERAGE(AJ22:AJ37))</f>
        <v>1342.1156249999999</v>
      </c>
      <c r="AK44" s="791">
        <f t="shared" si="12"/>
        <v>1173.8466666666668</v>
      </c>
      <c r="AL44" s="791">
        <f t="shared" si="12"/>
        <v>1135.4193750000002</v>
      </c>
      <c r="AM44" s="791" t="str">
        <f t="shared" si="12"/>
        <v>tad</v>
      </c>
      <c r="AN44" s="806" t="str">
        <f t="shared" si="12"/>
        <v>tad</v>
      </c>
      <c r="AO44" s="428"/>
      <c r="AP44" s="272"/>
      <c r="AQ44"/>
      <c r="AR44"/>
      <c r="AS44"/>
      <c r="AT44" s="273"/>
      <c r="AU44"/>
      <c r="AV44"/>
      <c r="AW44"/>
      <c r="AX44"/>
      <c r="AY44"/>
      <c r="AZ44"/>
      <c r="BA44"/>
      <c r="BB44"/>
      <c r="BC44"/>
      <c r="BD44"/>
      <c r="BE44"/>
    </row>
    <row r="45" spans="2:57" ht="27" customHeight="1" thickBot="1">
      <c r="B45" s="529">
        <f t="shared" si="1"/>
        <v>35</v>
      </c>
      <c r="C45" s="530" t="s">
        <v>63</v>
      </c>
      <c r="D45" s="530" t="s">
        <v>86</v>
      </c>
      <c r="E45" s="524">
        <v>110.56</v>
      </c>
      <c r="F45" s="525">
        <v>2.75</v>
      </c>
      <c r="G45" s="535">
        <v>108.72</v>
      </c>
      <c r="H45" s="535">
        <v>0.82099999999999995</v>
      </c>
      <c r="I45" s="533">
        <v>110.13</v>
      </c>
      <c r="J45" s="749">
        <v>2.81</v>
      </c>
      <c r="K45" s="527" t="s">
        <v>187</v>
      </c>
      <c r="L45" s="528">
        <f t="shared" si="0"/>
        <v>0</v>
      </c>
      <c r="M45" s="809"/>
      <c r="N45" s="191" t="s">
        <v>147</v>
      </c>
      <c r="O45" s="199">
        <v>0</v>
      </c>
      <c r="P45" s="199">
        <v>0</v>
      </c>
      <c r="Q45" s="199">
        <v>0</v>
      </c>
      <c r="R45" s="199">
        <v>0</v>
      </c>
      <c r="S45" s="199">
        <v>0</v>
      </c>
      <c r="T45" s="199">
        <v>0</v>
      </c>
      <c r="U45" s="199">
        <v>0</v>
      </c>
      <c r="V45" s="199">
        <v>0</v>
      </c>
      <c r="W45" s="199">
        <v>0</v>
      </c>
      <c r="X45" s="199">
        <v>0</v>
      </c>
      <c r="Y45" s="199">
        <v>0</v>
      </c>
      <c r="Z45" s="199">
        <v>0</v>
      </c>
      <c r="AB45" s="804" t="s">
        <v>147</v>
      </c>
      <c r="AC45" s="800">
        <f t="shared" ref="AC45:AN45" si="13">IF(AR58&gt;0,AR58,0)</f>
        <v>0</v>
      </c>
      <c r="AD45" s="801">
        <f>IF(AS58&gt;0,AS58,0)</f>
        <v>0</v>
      </c>
      <c r="AE45" s="801">
        <f t="shared" si="13"/>
        <v>0</v>
      </c>
      <c r="AF45" s="801">
        <f t="shared" si="13"/>
        <v>0</v>
      </c>
      <c r="AG45" s="801">
        <f t="shared" si="13"/>
        <v>0</v>
      </c>
      <c r="AH45" s="801">
        <f t="shared" si="13"/>
        <v>0</v>
      </c>
      <c r="AI45" s="801">
        <f t="shared" si="13"/>
        <v>0</v>
      </c>
      <c r="AJ45" s="801">
        <f t="shared" si="13"/>
        <v>0</v>
      </c>
      <c r="AK45" s="801">
        <f t="shared" si="13"/>
        <v>0</v>
      </c>
      <c r="AL45" s="801">
        <f t="shared" si="13"/>
        <v>0</v>
      </c>
      <c r="AM45" s="801">
        <f t="shared" si="13"/>
        <v>9</v>
      </c>
      <c r="AN45" s="805">
        <f t="shared" si="13"/>
        <v>16</v>
      </c>
      <c r="AO45" s="428"/>
      <c r="AP45" s="272"/>
      <c r="AQ45"/>
      <c r="AR45"/>
      <c r="AS45"/>
      <c r="AT45"/>
      <c r="AU45"/>
      <c r="AV45"/>
      <c r="AW45"/>
      <c r="AX45"/>
      <c r="AY45"/>
      <c r="AZ45"/>
      <c r="BA45"/>
      <c r="BB45"/>
      <c r="BC45"/>
      <c r="BD45"/>
      <c r="BE45"/>
    </row>
    <row r="46" spans="2:57" ht="27" customHeight="1" thickBot="1">
      <c r="B46" s="529">
        <v>36</v>
      </c>
      <c r="C46" s="530" t="s">
        <v>64</v>
      </c>
      <c r="D46" s="530" t="s">
        <v>87</v>
      </c>
      <c r="E46" s="524">
        <v>72</v>
      </c>
      <c r="F46" s="525">
        <v>38.036000000000001</v>
      </c>
      <c r="G46" s="524">
        <v>61.22</v>
      </c>
      <c r="H46" s="525">
        <v>14.93</v>
      </c>
      <c r="I46" s="533">
        <v>66.819999999999993</v>
      </c>
      <c r="J46" s="745">
        <v>24.51</v>
      </c>
      <c r="K46" s="527" t="s">
        <v>64</v>
      </c>
      <c r="L46" s="528">
        <f t="shared" si="0"/>
        <v>0</v>
      </c>
      <c r="M46" s="809"/>
      <c r="O46" s="186"/>
      <c r="P46" s="186"/>
      <c r="Q46" s="186"/>
      <c r="R46" s="181"/>
      <c r="S46" s="186"/>
      <c r="T46" s="186"/>
      <c r="U46" s="186"/>
      <c r="V46" s="186"/>
      <c r="W46" s="186"/>
      <c r="X46" s="186"/>
      <c r="Y46" s="186"/>
      <c r="Z46" s="186"/>
      <c r="AB46" s="428"/>
      <c r="AC46" s="432"/>
      <c r="AD46" s="432"/>
      <c r="AE46" s="432"/>
      <c r="AF46" s="433"/>
      <c r="AG46" s="432"/>
      <c r="AH46" s="432"/>
      <c r="AI46" s="432"/>
      <c r="AJ46" s="432"/>
      <c r="AK46" s="432"/>
      <c r="AL46" s="432"/>
      <c r="AM46" s="432"/>
      <c r="AN46" s="432"/>
      <c r="AO46" s="428"/>
      <c r="AP46" s="272"/>
      <c r="AQ46"/>
      <c r="AR46"/>
      <c r="AS46"/>
      <c r="AT46"/>
      <c r="AU46"/>
      <c r="AV46"/>
      <c r="AW46"/>
      <c r="AX46"/>
      <c r="AY46"/>
      <c r="AZ46"/>
      <c r="BA46"/>
      <c r="BB46"/>
      <c r="BC46"/>
      <c r="BD46"/>
      <c r="BE46"/>
    </row>
    <row r="47" spans="2:57" ht="27" customHeight="1">
      <c r="B47" s="529">
        <f t="shared" si="1"/>
        <v>37</v>
      </c>
      <c r="C47" s="530" t="s">
        <v>65</v>
      </c>
      <c r="D47" s="530" t="s">
        <v>87</v>
      </c>
      <c r="E47" s="524">
        <v>185</v>
      </c>
      <c r="F47" s="525">
        <v>388.72199999999998</v>
      </c>
      <c r="G47" s="533">
        <v>170.67</v>
      </c>
      <c r="H47" s="534">
        <v>249.6</v>
      </c>
      <c r="I47" s="533">
        <v>179.68</v>
      </c>
      <c r="J47" s="745">
        <v>333.69</v>
      </c>
      <c r="K47" s="527" t="s">
        <v>188</v>
      </c>
      <c r="L47" s="528">
        <f t="shared" si="0"/>
        <v>0</v>
      </c>
      <c r="M47" s="809"/>
      <c r="AB47" s="829" t="s">
        <v>336</v>
      </c>
      <c r="AC47" s="830"/>
      <c r="AD47" s="830"/>
      <c r="AE47" s="830"/>
      <c r="AF47" s="830"/>
      <c r="AG47" s="830"/>
      <c r="AH47" s="830"/>
      <c r="AI47" s="830"/>
      <c r="AJ47" s="830"/>
      <c r="AK47" s="830"/>
      <c r="AL47" s="830"/>
      <c r="AM47" s="830"/>
      <c r="AN47" s="830"/>
      <c r="AO47" s="831"/>
      <c r="AP47" s="272"/>
      <c r="AQ47"/>
      <c r="AR47"/>
      <c r="AS47"/>
      <c r="AT47"/>
      <c r="AU47"/>
      <c r="AV47"/>
      <c r="AW47"/>
      <c r="AX47"/>
      <c r="AY47"/>
      <c r="AZ47"/>
      <c r="BA47"/>
      <c r="BB47"/>
      <c r="BC47"/>
      <c r="BD47"/>
      <c r="BE47"/>
    </row>
    <row r="48" spans="2:57" ht="27" customHeight="1">
      <c r="B48" s="529">
        <v>38</v>
      </c>
      <c r="C48" s="530" t="s">
        <v>66</v>
      </c>
      <c r="D48" s="530" t="s">
        <v>88</v>
      </c>
      <c r="E48" s="524">
        <v>231</v>
      </c>
      <c r="F48" s="525">
        <v>23.24</v>
      </c>
      <c r="G48" s="533">
        <v>229</v>
      </c>
      <c r="H48" s="534">
        <v>5.181</v>
      </c>
      <c r="I48" s="533">
        <v>229.81</v>
      </c>
      <c r="J48" s="745">
        <v>9.3070000000000004</v>
      </c>
      <c r="K48" s="527" t="s">
        <v>189</v>
      </c>
      <c r="L48" s="528">
        <f t="shared" si="0"/>
        <v>0</v>
      </c>
      <c r="M48" s="671"/>
      <c r="N48" s="390"/>
      <c r="AB48" s="824"/>
      <c r="AC48" s="825"/>
      <c r="AD48" s="825"/>
      <c r="AE48" s="825"/>
      <c r="AF48" s="825"/>
      <c r="AG48" s="825"/>
      <c r="AH48" s="825"/>
      <c r="AI48" s="825"/>
      <c r="AJ48" s="825"/>
      <c r="AK48" s="825"/>
      <c r="AL48" s="825"/>
      <c r="AM48" s="825"/>
      <c r="AN48" s="825"/>
      <c r="AO48" s="826"/>
      <c r="AP48" s="272"/>
      <c r="AQ48"/>
      <c r="AR48" s="271" t="s">
        <v>132</v>
      </c>
      <c r="AS48" s="271" t="s">
        <v>133</v>
      </c>
      <c r="AT48" s="271" t="s">
        <v>134</v>
      </c>
      <c r="AU48" s="271" t="s">
        <v>135</v>
      </c>
      <c r="AV48" s="271" t="s">
        <v>193</v>
      </c>
      <c r="AW48" s="271" t="s">
        <v>136</v>
      </c>
      <c r="AX48" s="271" t="s">
        <v>137</v>
      </c>
      <c r="AY48" s="271" t="s">
        <v>194</v>
      </c>
      <c r="AZ48" s="271" t="s">
        <v>139</v>
      </c>
      <c r="BA48" s="271" t="s">
        <v>195</v>
      </c>
      <c r="BB48" s="271" t="s">
        <v>196</v>
      </c>
      <c r="BC48" s="271" t="s">
        <v>197</v>
      </c>
      <c r="BD48"/>
      <c r="BE48"/>
    </row>
    <row r="49" spans="2:57" ht="27" customHeight="1">
      <c r="B49" s="522">
        <v>39</v>
      </c>
      <c r="C49" s="523" t="s">
        <v>212</v>
      </c>
      <c r="D49" s="523" t="s">
        <v>76</v>
      </c>
      <c r="E49" s="531">
        <v>149.30000000000001</v>
      </c>
      <c r="F49" s="532">
        <v>17.670000000000002</v>
      </c>
      <c r="G49" s="531">
        <v>140.34</v>
      </c>
      <c r="H49" s="532">
        <v>2.99</v>
      </c>
      <c r="I49" s="531">
        <v>149.63</v>
      </c>
      <c r="J49" s="746">
        <v>11.26</v>
      </c>
      <c r="K49" s="527" t="s">
        <v>215</v>
      </c>
      <c r="L49" s="528">
        <f t="shared" si="0"/>
        <v>0</v>
      </c>
      <c r="M49" s="811"/>
      <c r="AB49" s="435"/>
      <c r="AC49" s="428"/>
      <c r="AD49" s="428"/>
      <c r="AE49" s="428"/>
      <c r="AF49" s="428"/>
      <c r="AG49" s="428"/>
      <c r="AH49" s="428"/>
      <c r="AI49" s="428"/>
      <c r="AJ49" s="428"/>
      <c r="AK49" s="428"/>
      <c r="AL49" s="428"/>
      <c r="AM49" s="428"/>
      <c r="AN49" s="428"/>
      <c r="AO49" s="434"/>
      <c r="AP49">
        <f>MAX(AC7:AN37)</f>
        <v>1695.41</v>
      </c>
      <c r="AQ49"/>
      <c r="AR49">
        <v>31</v>
      </c>
      <c r="AS49">
        <v>28</v>
      </c>
      <c r="AT49">
        <v>31</v>
      </c>
      <c r="AU49">
        <v>30</v>
      </c>
      <c r="AV49">
        <v>31</v>
      </c>
      <c r="AW49">
        <v>30</v>
      </c>
      <c r="AX49">
        <v>31</v>
      </c>
      <c r="AY49">
        <v>31</v>
      </c>
      <c r="AZ49">
        <v>30</v>
      </c>
      <c r="BA49">
        <v>31</v>
      </c>
      <c r="BB49">
        <v>30</v>
      </c>
      <c r="BC49">
        <v>31</v>
      </c>
      <c r="BD49"/>
      <c r="BE49"/>
    </row>
    <row r="50" spans="2:57" ht="27" customHeight="1">
      <c r="B50" s="529">
        <f>+B49+1</f>
        <v>40</v>
      </c>
      <c r="C50" s="530" t="s">
        <v>213</v>
      </c>
      <c r="D50" s="530" t="s">
        <v>80</v>
      </c>
      <c r="E50" s="524">
        <v>39</v>
      </c>
      <c r="F50" s="525">
        <v>0.47399999999999998</v>
      </c>
      <c r="G50" s="524">
        <v>38.549999999999997</v>
      </c>
      <c r="H50" s="525">
        <v>0.34</v>
      </c>
      <c r="I50" s="683">
        <v>38.659999999999997</v>
      </c>
      <c r="J50" s="747">
        <v>0.435</v>
      </c>
      <c r="K50" s="527"/>
      <c r="L50" s="528">
        <f t="shared" si="0"/>
        <v>0</v>
      </c>
      <c r="M50" s="812"/>
      <c r="AB50" s="435"/>
      <c r="AC50" s="428"/>
      <c r="AD50" s="428"/>
      <c r="AE50" s="428"/>
      <c r="AF50" s="428"/>
      <c r="AG50" s="428"/>
      <c r="AH50" s="428"/>
      <c r="AI50" s="428"/>
      <c r="AJ50" s="428"/>
      <c r="AK50" s="428"/>
      <c r="AL50" s="428"/>
      <c r="AM50" s="428"/>
      <c r="AN50" s="428"/>
      <c r="AO50" s="434"/>
      <c r="AP50" s="272"/>
      <c r="AQ50" s="274" t="s">
        <v>198</v>
      </c>
      <c r="AR50">
        <v>15</v>
      </c>
      <c r="AS50">
        <v>15</v>
      </c>
      <c r="AT50">
        <v>15</v>
      </c>
      <c r="AU50">
        <v>15</v>
      </c>
      <c r="AV50">
        <v>15</v>
      </c>
      <c r="AW50">
        <v>15</v>
      </c>
      <c r="AX50">
        <v>15</v>
      </c>
      <c r="AY50">
        <v>15</v>
      </c>
      <c r="AZ50">
        <v>15</v>
      </c>
      <c r="BA50">
        <v>15</v>
      </c>
      <c r="BB50">
        <v>15</v>
      </c>
      <c r="BC50">
        <v>15</v>
      </c>
      <c r="BD50"/>
      <c r="BE50"/>
    </row>
    <row r="51" spans="2:57" ht="27" customHeight="1" thickBot="1">
      <c r="B51" s="547">
        <v>41</v>
      </c>
      <c r="C51" s="548" t="s">
        <v>214</v>
      </c>
      <c r="D51" s="548" t="s">
        <v>80</v>
      </c>
      <c r="E51" s="549">
        <v>70</v>
      </c>
      <c r="F51" s="550">
        <v>0.81699999999999995</v>
      </c>
      <c r="G51" s="549">
        <v>69.900000000000006</v>
      </c>
      <c r="H51" s="550">
        <v>0.8</v>
      </c>
      <c r="I51" s="684">
        <v>70.05</v>
      </c>
      <c r="J51" s="748">
        <v>0.753</v>
      </c>
      <c r="K51" s="527"/>
      <c r="L51" s="528">
        <f t="shared" si="0"/>
        <v>0</v>
      </c>
      <c r="M51" s="812"/>
      <c r="AB51" s="435"/>
      <c r="AC51" s="428"/>
      <c r="AD51" s="428"/>
      <c r="AE51" s="428"/>
      <c r="AF51" s="428"/>
      <c r="AG51" s="428"/>
      <c r="AH51" s="428"/>
      <c r="AI51" s="428"/>
      <c r="AJ51" s="428"/>
      <c r="AK51" s="428"/>
      <c r="AL51" s="428"/>
      <c r="AM51" s="428"/>
      <c r="AN51" s="428"/>
      <c r="AO51" s="434"/>
      <c r="AP51" s="272"/>
      <c r="AQ51" t="s">
        <v>199</v>
      </c>
      <c r="AR51">
        <f t="shared" ref="AR51:BC51" si="14">COUNT(AC7:AC21)</f>
        <v>15</v>
      </c>
      <c r="AS51">
        <f t="shared" si="14"/>
        <v>15</v>
      </c>
      <c r="AT51">
        <f t="shared" si="14"/>
        <v>15</v>
      </c>
      <c r="AU51">
        <f t="shared" si="14"/>
        <v>15</v>
      </c>
      <c r="AV51">
        <f t="shared" si="14"/>
        <v>15</v>
      </c>
      <c r="AW51">
        <f t="shared" si="14"/>
        <v>15</v>
      </c>
      <c r="AX51">
        <f t="shared" si="14"/>
        <v>15</v>
      </c>
      <c r="AY51">
        <f t="shared" si="14"/>
        <v>15</v>
      </c>
      <c r="AZ51">
        <f t="shared" si="14"/>
        <v>15</v>
      </c>
      <c r="BA51">
        <f t="shared" si="14"/>
        <v>15</v>
      </c>
      <c r="BB51">
        <f t="shared" si="14"/>
        <v>15</v>
      </c>
      <c r="BC51">
        <f t="shared" si="14"/>
        <v>0</v>
      </c>
      <c r="BD51"/>
      <c r="BE51"/>
    </row>
    <row r="52" spans="2:57" ht="27" customHeight="1" thickBot="1">
      <c r="B52" s="551"/>
      <c r="C52" s="552" t="s">
        <v>67</v>
      </c>
      <c r="D52" s="552"/>
      <c r="E52" s="553"/>
      <c r="F52" s="554">
        <f>SUM(F11:F51)</f>
        <v>1757.5185980000001</v>
      </c>
      <c r="G52" s="553"/>
      <c r="H52" s="554">
        <f>SUM(H11:H51)</f>
        <v>703.25700000000006</v>
      </c>
      <c r="I52" s="553"/>
      <c r="J52" s="555">
        <f>SUM(J11:J51)</f>
        <v>1141.6535999999996</v>
      </c>
      <c r="K52" s="556"/>
      <c r="L52" s="557"/>
      <c r="M52" s="813"/>
      <c r="AB52" s="435"/>
      <c r="AC52" s="428"/>
      <c r="AD52" s="428"/>
      <c r="AE52" s="428"/>
      <c r="AF52" s="428"/>
      <c r="AG52" s="428"/>
      <c r="AH52" s="428"/>
      <c r="AI52" s="428"/>
      <c r="AJ52" s="428"/>
      <c r="AK52" s="428"/>
      <c r="AL52" s="428"/>
      <c r="AM52" s="428"/>
      <c r="AN52" s="428"/>
      <c r="AO52" s="434"/>
      <c r="AP52" s="275">
        <f>COUNT(AC42:AN42)</f>
        <v>11</v>
      </c>
      <c r="AQ52" t="s">
        <v>200</v>
      </c>
      <c r="AR52">
        <f t="shared" ref="AR52:BC52" si="15">AR50-AR51</f>
        <v>0</v>
      </c>
      <c r="AS52">
        <f t="shared" si="15"/>
        <v>0</v>
      </c>
      <c r="AT52">
        <f t="shared" si="15"/>
        <v>0</v>
      </c>
      <c r="AU52">
        <f t="shared" si="15"/>
        <v>0</v>
      </c>
      <c r="AV52">
        <f t="shared" si="15"/>
        <v>0</v>
      </c>
      <c r="AW52">
        <f t="shared" si="15"/>
        <v>0</v>
      </c>
      <c r="AX52">
        <f t="shared" si="15"/>
        <v>0</v>
      </c>
      <c r="AY52">
        <f t="shared" si="15"/>
        <v>0</v>
      </c>
      <c r="AZ52">
        <f t="shared" si="15"/>
        <v>0</v>
      </c>
      <c r="BA52">
        <f t="shared" si="15"/>
        <v>0</v>
      </c>
      <c r="BB52">
        <f t="shared" si="15"/>
        <v>0</v>
      </c>
      <c r="BC52">
        <f t="shared" si="15"/>
        <v>15</v>
      </c>
      <c r="BD52"/>
      <c r="BE52"/>
    </row>
    <row r="53" spans="2:57" ht="27" customHeight="1" thickBot="1">
      <c r="B53" s="558" t="s">
        <v>68</v>
      </c>
      <c r="C53" s="559" t="s">
        <v>69</v>
      </c>
      <c r="D53" s="559"/>
      <c r="E53" s="560"/>
      <c r="F53" s="561"/>
      <c r="G53" s="562"/>
      <c r="H53" s="563">
        <v>1</v>
      </c>
      <c r="I53" s="560"/>
      <c r="J53" s="564">
        <f>IFERROR(+J52/H52,0)</f>
        <v>1.6233803573942378</v>
      </c>
      <c r="K53" s="565"/>
      <c r="L53" s="566"/>
      <c r="M53" s="185"/>
      <c r="AB53" s="435"/>
      <c r="AC53" s="428"/>
      <c r="AD53" s="428"/>
      <c r="AE53" s="428"/>
      <c r="AF53" s="428"/>
      <c r="AG53" s="428"/>
      <c r="AH53" s="428"/>
      <c r="AI53" s="428"/>
      <c r="AJ53" s="428"/>
      <c r="AK53" s="428"/>
      <c r="AL53" s="428"/>
      <c r="AM53" s="428"/>
      <c r="AN53" s="428"/>
      <c r="AO53" s="434"/>
      <c r="AP53" s="275"/>
      <c r="AQ53"/>
      <c r="AR53"/>
      <c r="AS53"/>
      <c r="AT53"/>
      <c r="AU53"/>
      <c r="AV53"/>
      <c r="AW53"/>
      <c r="AX53"/>
      <c r="AY53"/>
      <c r="AZ53"/>
      <c r="BA53"/>
      <c r="BB53"/>
      <c r="BC53"/>
      <c r="BD53"/>
      <c r="BE53"/>
    </row>
    <row r="54" spans="2:57" ht="27" customHeight="1" thickBot="1">
      <c r="B54" s="452" t="s">
        <v>274</v>
      </c>
      <c r="C54" s="451"/>
      <c r="D54" s="421"/>
      <c r="E54" s="423">
        <f>'RINCI 1'!E18</f>
        <v>1681.6225980000002</v>
      </c>
      <c r="F54" s="834">
        <v>1</v>
      </c>
      <c r="G54" s="834">
        <f>+H52/F52*100%</f>
        <v>0.40014199610762813</v>
      </c>
      <c r="H54" s="834"/>
      <c r="I54" s="835">
        <f>+J52/F52</f>
        <v>0.6495826566496451</v>
      </c>
      <c r="J54" s="835"/>
      <c r="K54" s="834"/>
      <c r="L54" s="834"/>
      <c r="M54" s="185"/>
      <c r="AB54" s="435"/>
      <c r="AC54" s="428"/>
      <c r="AD54" s="428"/>
      <c r="AE54" s="428"/>
      <c r="AF54" s="428"/>
      <c r="AG54" s="428"/>
      <c r="AH54" s="428"/>
      <c r="AI54" s="428"/>
      <c r="AJ54" s="428"/>
      <c r="AK54" s="428"/>
      <c r="AL54" s="428"/>
      <c r="AM54" s="428"/>
      <c r="AN54" s="428"/>
      <c r="AO54" s="434"/>
      <c r="AP54" s="275"/>
      <c r="AQ54"/>
      <c r="AR54"/>
      <c r="AS54"/>
      <c r="AT54"/>
      <c r="AU54"/>
      <c r="AV54"/>
      <c r="AW54"/>
      <c r="AX54"/>
      <c r="AY54"/>
      <c r="AZ54"/>
      <c r="BA54"/>
      <c r="BB54"/>
      <c r="BC54"/>
      <c r="BD54"/>
      <c r="BE54"/>
    </row>
    <row r="55" spans="2:57" ht="27" customHeight="1" thickBot="1">
      <c r="B55" s="452" t="s">
        <v>275</v>
      </c>
      <c r="C55" s="451"/>
      <c r="D55" s="421"/>
      <c r="E55" s="424">
        <f>F52-E54</f>
        <v>75.895999999999958</v>
      </c>
      <c r="F55" s="834"/>
      <c r="G55" s="834"/>
      <c r="H55" s="834"/>
      <c r="I55" s="835"/>
      <c r="J55" s="835"/>
      <c r="K55" s="834"/>
      <c r="L55" s="834"/>
      <c r="M55" s="180"/>
      <c r="AB55" s="435"/>
      <c r="AC55" s="428"/>
      <c r="AD55" s="428"/>
      <c r="AE55" s="428"/>
      <c r="AF55" s="428"/>
      <c r="AG55" s="428"/>
      <c r="AH55" s="428"/>
      <c r="AI55" s="428"/>
      <c r="AJ55" s="428"/>
      <c r="AK55" s="428"/>
      <c r="AL55" s="428"/>
      <c r="AM55" s="428"/>
      <c r="AN55" s="428"/>
      <c r="AO55" s="434"/>
      <c r="AP55" s="275"/>
      <c r="AQ55"/>
      <c r="AR55"/>
      <c r="AS55"/>
      <c r="AT55"/>
      <c r="AU55"/>
      <c r="AV55"/>
      <c r="AW55"/>
      <c r="AX55"/>
      <c r="AY55"/>
      <c r="AZ55"/>
      <c r="BA55"/>
      <c r="BB55"/>
      <c r="BC55"/>
      <c r="BD55"/>
      <c r="BE55"/>
    </row>
    <row r="56" spans="2:57" ht="27" customHeight="1" thickBot="1">
      <c r="B56" s="260"/>
      <c r="C56" s="260"/>
      <c r="D56" s="307"/>
      <c r="E56" s="260"/>
      <c r="F56" s="260"/>
      <c r="G56" s="308"/>
      <c r="H56" s="305"/>
      <c r="I56" s="260"/>
      <c r="J56" s="266"/>
      <c r="K56" s="266"/>
      <c r="L56" s="266"/>
      <c r="M56" s="187"/>
      <c r="AB56" s="435"/>
      <c r="AC56" s="428"/>
      <c r="AD56" s="428"/>
      <c r="AE56" s="428"/>
      <c r="AF56" s="428"/>
      <c r="AG56" s="428"/>
      <c r="AH56" s="428"/>
      <c r="AI56" s="428"/>
      <c r="AJ56" s="428"/>
      <c r="AK56" s="428"/>
      <c r="AL56" s="428"/>
      <c r="AM56" s="428"/>
      <c r="AN56" s="428"/>
      <c r="AO56" s="434"/>
      <c r="AP56" s="275"/>
      <c r="AQ56" s="274" t="s">
        <v>201</v>
      </c>
      <c r="AR56">
        <v>16</v>
      </c>
      <c r="AS56">
        <v>13</v>
      </c>
      <c r="AT56">
        <v>16</v>
      </c>
      <c r="AU56">
        <v>15</v>
      </c>
      <c r="AV56">
        <v>16</v>
      </c>
      <c r="AW56">
        <v>15</v>
      </c>
      <c r="AX56">
        <v>16</v>
      </c>
      <c r="AY56">
        <v>16</v>
      </c>
      <c r="AZ56">
        <v>15</v>
      </c>
      <c r="BA56">
        <v>16</v>
      </c>
      <c r="BB56">
        <v>15</v>
      </c>
      <c r="BC56">
        <v>16</v>
      </c>
      <c r="BD56"/>
      <c r="BE56"/>
    </row>
    <row r="57" spans="2:57" ht="27" customHeight="1" thickBot="1">
      <c r="B57" s="292"/>
      <c r="C57" s="261"/>
      <c r="D57" s="261"/>
      <c r="E57" s="261"/>
      <c r="F57" s="520">
        <v>20</v>
      </c>
      <c r="G57" s="571" t="s">
        <v>341</v>
      </c>
      <c r="H57" s="520">
        <v>2022</v>
      </c>
      <c r="I57" s="261"/>
      <c r="J57" s="261"/>
      <c r="K57" s="309"/>
      <c r="L57" s="310"/>
      <c r="M57" s="187"/>
      <c r="Y57" s="179" t="s">
        <v>270</v>
      </c>
      <c r="AB57" s="435"/>
      <c r="AC57" s="428"/>
      <c r="AD57" s="428"/>
      <c r="AE57" s="428"/>
      <c r="AF57" s="428"/>
      <c r="AG57" s="428"/>
      <c r="AH57" s="428"/>
      <c r="AI57" s="428"/>
      <c r="AJ57" s="428"/>
      <c r="AK57" s="428"/>
      <c r="AL57" s="428"/>
      <c r="AM57" s="428"/>
      <c r="AN57" s="428"/>
      <c r="AO57" s="434"/>
      <c r="AP57" s="275">
        <f>COUNT(AC44:AN44)</f>
        <v>10</v>
      </c>
      <c r="AQ57" t="s">
        <v>199</v>
      </c>
      <c r="AR57">
        <f t="shared" ref="AR57:BC57" si="16">COUNT(AC22:AC37)</f>
        <v>16</v>
      </c>
      <c r="AS57">
        <f t="shared" si="16"/>
        <v>13</v>
      </c>
      <c r="AT57">
        <f t="shared" si="16"/>
        <v>16</v>
      </c>
      <c r="AU57">
        <f t="shared" si="16"/>
        <v>15</v>
      </c>
      <c r="AV57">
        <f>COUNT(AG22:AG37)</f>
        <v>16</v>
      </c>
      <c r="AW57">
        <f t="shared" si="16"/>
        <v>15</v>
      </c>
      <c r="AX57">
        <f t="shared" si="16"/>
        <v>16</v>
      </c>
      <c r="AY57">
        <f t="shared" si="16"/>
        <v>16</v>
      </c>
      <c r="AZ57">
        <f t="shared" si="16"/>
        <v>15</v>
      </c>
      <c r="BA57">
        <f t="shared" si="16"/>
        <v>16</v>
      </c>
      <c r="BB57">
        <f t="shared" si="16"/>
        <v>6</v>
      </c>
      <c r="BC57">
        <f t="shared" si="16"/>
        <v>0</v>
      </c>
      <c r="BD57"/>
      <c r="BE57"/>
    </row>
    <row r="58" spans="2:57" ht="27" customHeight="1">
      <c r="B58" s="383" t="s">
        <v>18</v>
      </c>
      <c r="C58" s="386" t="s">
        <v>19</v>
      </c>
      <c r="D58" s="386" t="s">
        <v>73</v>
      </c>
      <c r="E58" s="863" t="s">
        <v>20</v>
      </c>
      <c r="F58" s="864"/>
      <c r="G58" s="863" t="s">
        <v>94</v>
      </c>
      <c r="H58" s="864"/>
      <c r="I58" s="863" t="s">
        <v>22</v>
      </c>
      <c r="J58" s="864"/>
      <c r="K58" s="380" t="s">
        <v>160</v>
      </c>
      <c r="L58" s="311"/>
      <c r="M58" s="187"/>
      <c r="AB58" s="435"/>
      <c r="AC58" s="428"/>
      <c r="AD58" s="428"/>
      <c r="AE58" s="428"/>
      <c r="AF58" s="428"/>
      <c r="AG58" s="428"/>
      <c r="AH58" s="428"/>
      <c r="AI58" s="428"/>
      <c r="AJ58" s="428"/>
      <c r="AK58" s="428"/>
      <c r="AL58" s="428"/>
      <c r="AM58" s="428"/>
      <c r="AN58" s="428"/>
      <c r="AO58" s="434"/>
      <c r="AP58" s="272"/>
      <c r="AQ58" t="s">
        <v>200</v>
      </c>
      <c r="AR58">
        <f t="shared" ref="AR58:BC58" si="17">AR56-AR57</f>
        <v>0</v>
      </c>
      <c r="AS58">
        <f t="shared" si="17"/>
        <v>0</v>
      </c>
      <c r="AT58">
        <f t="shared" si="17"/>
        <v>0</v>
      </c>
      <c r="AU58">
        <f t="shared" si="17"/>
        <v>0</v>
      </c>
      <c r="AV58">
        <f t="shared" si="17"/>
        <v>0</v>
      </c>
      <c r="AW58">
        <f t="shared" si="17"/>
        <v>0</v>
      </c>
      <c r="AX58">
        <f t="shared" si="17"/>
        <v>0</v>
      </c>
      <c r="AY58">
        <f t="shared" si="17"/>
        <v>0</v>
      </c>
      <c r="AZ58">
        <f t="shared" si="17"/>
        <v>0</v>
      </c>
      <c r="BA58">
        <f t="shared" si="17"/>
        <v>0</v>
      </c>
      <c r="BB58">
        <f t="shared" si="17"/>
        <v>9</v>
      </c>
      <c r="BC58">
        <f t="shared" si="17"/>
        <v>16</v>
      </c>
      <c r="BD58"/>
      <c r="BE58"/>
    </row>
    <row r="59" spans="2:57" ht="27" customHeight="1">
      <c r="B59" s="384"/>
      <c r="C59" s="387"/>
      <c r="D59" s="387"/>
      <c r="E59" s="263" t="s">
        <v>24</v>
      </c>
      <c r="F59" s="263" t="s">
        <v>25</v>
      </c>
      <c r="G59" s="262" t="s">
        <v>24</v>
      </c>
      <c r="H59" s="263" t="s">
        <v>25</v>
      </c>
      <c r="I59" s="262" t="s">
        <v>24</v>
      </c>
      <c r="J59" s="263" t="s">
        <v>25</v>
      </c>
      <c r="K59" s="381"/>
      <c r="L59" s="311"/>
      <c r="M59" s="187"/>
      <c r="AB59" s="435"/>
      <c r="AC59" s="428"/>
      <c r="AD59" s="428"/>
      <c r="AE59" s="428"/>
      <c r="AF59" s="428"/>
      <c r="AG59" s="428"/>
      <c r="AH59" s="428"/>
      <c r="AI59" s="428"/>
      <c r="AJ59" s="428"/>
      <c r="AK59" s="428"/>
      <c r="AL59" s="428"/>
      <c r="AM59" s="428"/>
      <c r="AN59" s="428"/>
      <c r="AO59" s="434"/>
      <c r="AP59" s="272"/>
      <c r="AQ59"/>
      <c r="AR59"/>
      <c r="AS59"/>
      <c r="AT59"/>
      <c r="AU59"/>
      <c r="AV59"/>
      <c r="AW59"/>
      <c r="AX59"/>
      <c r="AY59"/>
      <c r="AZ59"/>
      <c r="BA59"/>
      <c r="BB59"/>
      <c r="BC59"/>
      <c r="BD59"/>
      <c r="BE59"/>
    </row>
    <row r="60" spans="2:57" ht="27" customHeight="1" thickBot="1">
      <c r="B60" s="385"/>
      <c r="C60" s="388"/>
      <c r="D60" s="388"/>
      <c r="E60" s="265" t="s">
        <v>26</v>
      </c>
      <c r="F60" s="265" t="s">
        <v>339</v>
      </c>
      <c r="G60" s="264" t="s">
        <v>26</v>
      </c>
      <c r="H60" s="265" t="s">
        <v>155</v>
      </c>
      <c r="I60" s="264" t="s">
        <v>26</v>
      </c>
      <c r="J60" s="265" t="s">
        <v>155</v>
      </c>
      <c r="K60" s="382"/>
      <c r="L60" s="311"/>
      <c r="M60" s="187"/>
      <c r="AB60" s="435"/>
      <c r="AC60" s="428"/>
      <c r="AD60" s="428"/>
      <c r="AE60" s="428"/>
      <c r="AF60" s="428"/>
      <c r="AG60" s="428"/>
      <c r="AH60" s="428"/>
      <c r="AI60" s="428"/>
      <c r="AJ60" s="428"/>
      <c r="AK60" s="428"/>
      <c r="AL60" s="428"/>
      <c r="AM60" s="428"/>
      <c r="AN60" s="428"/>
      <c r="AO60" s="434"/>
      <c r="AP60" s="272"/>
      <c r="AQ60"/>
      <c r="AR60" s="276" t="s">
        <v>202</v>
      </c>
      <c r="AS60" s="277"/>
      <c r="AT60" s="278">
        <f>SUM(AC45:AN45)+SUM(AC43:AN43)</f>
        <v>40</v>
      </c>
      <c r="AU60" s="279" t="s">
        <v>203</v>
      </c>
      <c r="AV60"/>
      <c r="AW60"/>
      <c r="AX60"/>
      <c r="AY60"/>
      <c r="AZ60"/>
      <c r="BA60"/>
      <c r="BB60"/>
      <c r="BC60"/>
      <c r="BD60"/>
      <c r="BE60"/>
    </row>
    <row r="61" spans="2:57" ht="27" customHeight="1" thickBot="1">
      <c r="B61" s="293">
        <v>1</v>
      </c>
      <c r="C61" s="294">
        <v>2</v>
      </c>
      <c r="D61" s="294">
        <v>3</v>
      </c>
      <c r="E61" s="294">
        <v>4</v>
      </c>
      <c r="F61" s="294">
        <v>5</v>
      </c>
      <c r="G61" s="294">
        <v>6</v>
      </c>
      <c r="H61" s="294">
        <v>7</v>
      </c>
      <c r="I61" s="294">
        <v>8</v>
      </c>
      <c r="J61" s="294">
        <v>9</v>
      </c>
      <c r="K61" s="312">
        <v>10</v>
      </c>
      <c r="L61" s="311"/>
      <c r="M61" s="185"/>
      <c r="AB61" s="435"/>
      <c r="AC61" s="428"/>
      <c r="AD61" s="428"/>
      <c r="AE61" s="428"/>
      <c r="AF61" s="428"/>
      <c r="AG61" s="428"/>
      <c r="AH61" s="428"/>
      <c r="AI61" s="428"/>
      <c r="AJ61" s="428"/>
      <c r="AK61" s="428"/>
      <c r="AL61" s="428"/>
      <c r="AM61" s="428"/>
      <c r="AN61" s="428"/>
      <c r="AO61" s="434"/>
      <c r="AP61" s="272"/>
      <c r="AQ61"/>
      <c r="AR61"/>
      <c r="AS61"/>
      <c r="AT61"/>
      <c r="AU61"/>
      <c r="AV61"/>
      <c r="AW61"/>
      <c r="AX61"/>
      <c r="AY61"/>
      <c r="AZ61"/>
      <c r="BA61"/>
      <c r="BB61"/>
      <c r="BC61"/>
      <c r="BD61"/>
      <c r="BE61"/>
    </row>
    <row r="62" spans="2:57" ht="27" customHeight="1" thickBot="1">
      <c r="B62" s="295">
        <v>1</v>
      </c>
      <c r="C62" s="296" t="s">
        <v>28</v>
      </c>
      <c r="D62" s="296" t="s">
        <v>74</v>
      </c>
      <c r="E62" s="331">
        <v>55.77</v>
      </c>
      <c r="F62" s="316">
        <v>31.144597999999998</v>
      </c>
      <c r="G62" s="257">
        <v>47.74</v>
      </c>
      <c r="H62" s="257">
        <v>1.8149999999999999</v>
      </c>
      <c r="I62" s="257">
        <v>53.08</v>
      </c>
      <c r="J62" s="257">
        <v>17.331</v>
      </c>
      <c r="K62" s="313" t="str">
        <f>IF(I62&gt;E62,"Limpas","")</f>
        <v/>
      </c>
      <c r="L62" s="753"/>
      <c r="M62" s="402"/>
      <c r="AB62" s="429"/>
      <c r="AC62" s="430"/>
      <c r="AD62" s="430"/>
      <c r="AE62" s="430"/>
      <c r="AF62" s="430"/>
      <c r="AG62" s="430"/>
      <c r="AH62" s="430"/>
      <c r="AI62" s="430"/>
      <c r="AJ62" s="430"/>
      <c r="AK62" s="430"/>
      <c r="AL62" s="430"/>
      <c r="AM62" s="430"/>
      <c r="AN62" s="430"/>
      <c r="AO62" s="431"/>
      <c r="AP62" s="272"/>
      <c r="AQ62"/>
      <c r="AR62" t="s">
        <v>204</v>
      </c>
      <c r="AS62"/>
      <c r="AT62"/>
      <c r="AU62"/>
      <c r="AV62"/>
      <c r="AW62"/>
      <c r="AX62" t="e">
        <f>+#REF!</f>
        <v>#REF!</v>
      </c>
      <c r="AY62" t="s">
        <v>205</v>
      </c>
      <c r="AZ62"/>
      <c r="BA62"/>
      <c r="BB62"/>
      <c r="BC62"/>
      <c r="BD62"/>
      <c r="BE62"/>
    </row>
    <row r="63" spans="2:57" ht="27" customHeight="1">
      <c r="B63" s="297">
        <v>2</v>
      </c>
      <c r="C63" s="338" t="s">
        <v>29</v>
      </c>
      <c r="D63" s="338" t="s">
        <v>74</v>
      </c>
      <c r="E63" s="317">
        <v>339.5</v>
      </c>
      <c r="F63" s="334">
        <v>7.77</v>
      </c>
      <c r="G63" s="258">
        <v>331.78</v>
      </c>
      <c r="H63" s="298">
        <v>1.76</v>
      </c>
      <c r="I63" s="258">
        <v>339.44</v>
      </c>
      <c r="J63" s="298">
        <v>7.72</v>
      </c>
      <c r="K63" s="313"/>
      <c r="L63" s="754"/>
      <c r="M63" s="403"/>
      <c r="N63" s="185"/>
      <c r="AB63"/>
      <c r="AC63"/>
      <c r="AD63"/>
      <c r="AE63"/>
      <c r="AF63"/>
      <c r="AG63"/>
      <c r="AH63"/>
      <c r="AI63"/>
      <c r="AJ63"/>
      <c r="AK63"/>
      <c r="AL63"/>
      <c r="AM63"/>
      <c r="AN63"/>
      <c r="AO63"/>
      <c r="AP63" s="272"/>
      <c r="AQ63"/>
      <c r="AR63"/>
      <c r="AS63"/>
      <c r="AT63"/>
      <c r="AU63"/>
      <c r="AV63"/>
      <c r="AW63"/>
      <c r="AX63"/>
      <c r="AY63"/>
      <c r="AZ63"/>
      <c r="BA63"/>
      <c r="BB63"/>
      <c r="BC63"/>
      <c r="BD63"/>
      <c r="BE63"/>
    </row>
    <row r="64" spans="2:57" ht="27" customHeight="1">
      <c r="B64" s="297">
        <f t="shared" ref="B64:B98" si="18">+B63+1</f>
        <v>3</v>
      </c>
      <c r="C64" s="338" t="s">
        <v>30</v>
      </c>
      <c r="D64" s="338" t="s">
        <v>75</v>
      </c>
      <c r="E64" s="331">
        <v>77.5</v>
      </c>
      <c r="F64" s="316">
        <v>49.02</v>
      </c>
      <c r="G64" s="258">
        <v>66.260000000000005</v>
      </c>
      <c r="H64" s="298">
        <v>4.1550000000000002</v>
      </c>
      <c r="I64" s="258">
        <v>74.290000000000006</v>
      </c>
      <c r="J64" s="298">
        <v>30.545000000000002</v>
      </c>
      <c r="K64" s="313" t="str">
        <f>IF(I64&gt;E64,"Limpas","")</f>
        <v/>
      </c>
      <c r="L64" s="754"/>
      <c r="M64" s="403"/>
      <c r="N64" s="185"/>
      <c r="AB64"/>
      <c r="AC64"/>
      <c r="AD64"/>
      <c r="AE64"/>
      <c r="AF64"/>
      <c r="AG64"/>
      <c r="AH64"/>
      <c r="AI64"/>
      <c r="AJ64"/>
      <c r="AK64"/>
      <c r="AL64"/>
      <c r="AM64"/>
      <c r="AN64"/>
      <c r="AO64"/>
      <c r="AP64" s="272"/>
      <c r="AQ64"/>
      <c r="AR64"/>
      <c r="AS64"/>
      <c r="AT64"/>
      <c r="AU64"/>
      <c r="AV64"/>
      <c r="AW64"/>
      <c r="AX64"/>
      <c r="AY64"/>
      <c r="AZ64"/>
      <c r="BA64"/>
      <c r="BB64"/>
      <c r="BC64"/>
      <c r="BD64"/>
      <c r="BE64"/>
    </row>
    <row r="65" spans="2:57" ht="27" customHeight="1">
      <c r="B65" s="297">
        <f t="shared" si="18"/>
        <v>4</v>
      </c>
      <c r="C65" s="338" t="s">
        <v>31</v>
      </c>
      <c r="D65" s="338" t="s">
        <v>76</v>
      </c>
      <c r="E65" s="331">
        <v>463.3</v>
      </c>
      <c r="F65" s="316">
        <v>49.9</v>
      </c>
      <c r="G65" s="330">
        <v>462.42</v>
      </c>
      <c r="H65" s="330">
        <v>36.279000000000003</v>
      </c>
      <c r="I65" s="316">
        <v>461.43</v>
      </c>
      <c r="J65" s="298">
        <v>20.702999999999999</v>
      </c>
      <c r="K65" s="313" t="str">
        <f>IF(I65&gt;E65,"Limpas","")</f>
        <v/>
      </c>
      <c r="L65" s="755"/>
      <c r="M65" s="403"/>
      <c r="N65" s="185"/>
      <c r="AB65" s="280" t="s">
        <v>206</v>
      </c>
      <c r="AC65"/>
      <c r="AD65"/>
      <c r="AE65"/>
      <c r="AF65"/>
      <c r="AG65"/>
      <c r="AH65"/>
      <c r="AI65"/>
      <c r="AJ65"/>
      <c r="AK65"/>
      <c r="AL65"/>
      <c r="AM65"/>
      <c r="AN65"/>
      <c r="AO65"/>
      <c r="AP65" s="272"/>
      <c r="AQ65" s="28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297">
        <f t="shared" si="18"/>
        <v>5</v>
      </c>
      <c r="C66" s="338" t="s">
        <v>32</v>
      </c>
      <c r="D66" s="338" t="s">
        <v>77</v>
      </c>
      <c r="E66" s="331">
        <v>207</v>
      </c>
      <c r="F66" s="316">
        <v>9.5030000000000001</v>
      </c>
      <c r="G66" s="258">
        <v>195.72</v>
      </c>
      <c r="H66" s="259">
        <v>1.349</v>
      </c>
      <c r="I66" s="673">
        <v>207.11</v>
      </c>
      <c r="J66" s="257">
        <v>9.65</v>
      </c>
      <c r="K66" s="313"/>
      <c r="L66" s="756"/>
      <c r="M66" s="408"/>
      <c r="N66" s="185"/>
      <c r="AB66"/>
      <c r="AC66" t="s">
        <v>207</v>
      </c>
      <c r="AD66"/>
      <c r="AE66"/>
      <c r="AF66"/>
      <c r="AG66"/>
      <c r="AH66"/>
      <c r="AI66"/>
      <c r="AJ66"/>
      <c r="AK66"/>
      <c r="AL66"/>
      <c r="AM66" s="281" t="e">
        <f>+#REF!&amp;"  hari"</f>
        <v>#REF!</v>
      </c>
      <c r="AN66"/>
      <c r="AO66"/>
      <c r="AP66" s="272"/>
      <c r="AQ66" s="283">
        <f t="shared" ref="AQ66:AQ126" si="21">AQ65+1</f>
        <v>2</v>
      </c>
      <c r="AR66">
        <f t="shared" si="19"/>
        <v>966.67</v>
      </c>
      <c r="AS66">
        <f t="shared" si="20"/>
        <v>0</v>
      </c>
      <c r="AT66"/>
      <c r="AU66"/>
      <c r="AV66"/>
      <c r="AW66"/>
      <c r="AX66"/>
      <c r="AY66"/>
      <c r="AZ66"/>
      <c r="BA66"/>
      <c r="BB66"/>
      <c r="BC66"/>
      <c r="BD66"/>
      <c r="BE66"/>
    </row>
    <row r="67" spans="2:57" ht="27" customHeight="1">
      <c r="B67" s="297">
        <f t="shared" si="18"/>
        <v>6</v>
      </c>
      <c r="C67" s="338" t="s">
        <v>33</v>
      </c>
      <c r="D67" s="338" t="s">
        <v>77</v>
      </c>
      <c r="E67" s="331">
        <v>320</v>
      </c>
      <c r="F67" s="316">
        <v>5.1509999999999998</v>
      </c>
      <c r="G67" s="258">
        <v>308.10000000000002</v>
      </c>
      <c r="H67" s="259">
        <v>0.69499999999999995</v>
      </c>
      <c r="I67" s="680">
        <v>310.89999999999998</v>
      </c>
      <c r="J67" s="737">
        <v>1.7929999999999999</v>
      </c>
      <c r="K67" s="313" t="str">
        <f>IF(I67&gt;E67,"Limpas","")</f>
        <v/>
      </c>
      <c r="L67" s="756"/>
      <c r="M67" s="408"/>
      <c r="N67" s="185"/>
      <c r="AB67"/>
      <c r="AC67" t="s">
        <v>208</v>
      </c>
      <c r="AD67"/>
      <c r="AE67"/>
      <c r="AF67"/>
      <c r="AG67"/>
      <c r="AH67"/>
      <c r="AI67"/>
      <c r="AJ67"/>
      <c r="AK67"/>
      <c r="AL67"/>
      <c r="AM67"/>
      <c r="AN67"/>
      <c r="AO67"/>
      <c r="AP67" s="272"/>
      <c r="AQ67" s="283">
        <f t="shared" si="21"/>
        <v>3</v>
      </c>
      <c r="AR67">
        <f t="shared" si="19"/>
        <v>966.49</v>
      </c>
      <c r="AS67">
        <f t="shared" si="20"/>
        <v>0</v>
      </c>
      <c r="AT67"/>
      <c r="AU67"/>
      <c r="AV67"/>
      <c r="AW67"/>
      <c r="AX67"/>
      <c r="AY67"/>
      <c r="AZ67"/>
      <c r="BA67"/>
      <c r="BB67"/>
      <c r="BC67"/>
      <c r="BD67"/>
      <c r="BE67"/>
    </row>
    <row r="68" spans="2:57" ht="27" customHeight="1">
      <c r="B68" s="297">
        <f t="shared" si="18"/>
        <v>7</v>
      </c>
      <c r="C68" s="338" t="s">
        <v>34</v>
      </c>
      <c r="D68" s="338" t="s">
        <v>78</v>
      </c>
      <c r="E68" s="331">
        <v>90</v>
      </c>
      <c r="F68" s="316">
        <v>689.09100000000001</v>
      </c>
      <c r="G68" s="258">
        <v>76.59</v>
      </c>
      <c r="H68" s="258">
        <v>202.14599999999999</v>
      </c>
      <c r="I68" s="673">
        <v>85.09</v>
      </c>
      <c r="J68" s="298">
        <v>466.54899999999998</v>
      </c>
      <c r="K68" s="313" t="str">
        <f>IF(I68&gt;E68,"Limpas","")</f>
        <v/>
      </c>
      <c r="L68" s="756"/>
      <c r="M68" s="408"/>
      <c r="N68" s="185"/>
      <c r="AB68"/>
      <c r="AC68"/>
      <c r="AD68"/>
      <c r="AE68"/>
      <c r="AF68"/>
      <c r="AG68"/>
      <c r="AH68"/>
      <c r="AI68"/>
      <c r="AJ68"/>
      <c r="AK68"/>
      <c r="AL68"/>
      <c r="AM68"/>
      <c r="AN68"/>
      <c r="AO68"/>
      <c r="AP68" s="272"/>
      <c r="AQ68" s="283">
        <f t="shared" si="21"/>
        <v>4</v>
      </c>
      <c r="AR68">
        <f t="shared" si="19"/>
        <v>977</v>
      </c>
      <c r="AS68">
        <f t="shared" si="20"/>
        <v>0</v>
      </c>
      <c r="AT68"/>
      <c r="AU68"/>
      <c r="AV68"/>
      <c r="AW68"/>
      <c r="AX68"/>
      <c r="AY68"/>
      <c r="AZ68"/>
      <c r="BA68"/>
      <c r="BB68"/>
      <c r="BC68"/>
      <c r="BD68"/>
      <c r="BE68"/>
    </row>
    <row r="69" spans="2:57" ht="27" customHeight="1">
      <c r="B69" s="297">
        <f t="shared" si="18"/>
        <v>8</v>
      </c>
      <c r="C69" s="338" t="s">
        <v>35</v>
      </c>
      <c r="D69" s="338" t="s">
        <v>79</v>
      </c>
      <c r="E69" s="331">
        <v>120.5</v>
      </c>
      <c r="F69" s="316">
        <v>2.0920000000000001</v>
      </c>
      <c r="G69" s="258">
        <v>115.13</v>
      </c>
      <c r="H69" s="298">
        <v>0.45800000000000002</v>
      </c>
      <c r="I69" s="332">
        <v>120.27</v>
      </c>
      <c r="J69" s="257">
        <v>1.6879999999999999</v>
      </c>
      <c r="K69" s="313" t="str">
        <f>IF(I69&gt;E69,"Limpas","")</f>
        <v/>
      </c>
      <c r="L69" s="757"/>
      <c r="M69" s="408"/>
      <c r="N69" s="185"/>
      <c r="AB69"/>
      <c r="AC69"/>
      <c r="AD69"/>
      <c r="AE69"/>
      <c r="AF69"/>
      <c r="AG69"/>
      <c r="AH69"/>
      <c r="AI69"/>
      <c r="AJ69"/>
      <c r="AK69"/>
      <c r="AL69"/>
      <c r="AM69"/>
      <c r="AN69"/>
      <c r="AO69"/>
      <c r="AP69" s="272"/>
      <c r="AQ69" s="283">
        <f t="shared" si="21"/>
        <v>5</v>
      </c>
      <c r="AR69">
        <f t="shared" si="19"/>
        <v>951.85</v>
      </c>
      <c r="AS69">
        <f t="shared" si="20"/>
        <v>0</v>
      </c>
      <c r="AT69"/>
      <c r="AU69"/>
      <c r="AV69"/>
      <c r="AW69"/>
      <c r="AX69"/>
      <c r="AY69"/>
      <c r="AZ69"/>
      <c r="BA69"/>
      <c r="BB69"/>
      <c r="BC69"/>
      <c r="BD69"/>
      <c r="BE69"/>
    </row>
    <row r="70" spans="2:57" ht="27" customHeight="1">
      <c r="B70" s="297">
        <f t="shared" si="18"/>
        <v>9</v>
      </c>
      <c r="C70" s="338" t="s">
        <v>36</v>
      </c>
      <c r="D70" s="338" t="s">
        <v>79</v>
      </c>
      <c r="E70" s="331">
        <v>120.8</v>
      </c>
      <c r="F70" s="316">
        <v>2.3530000000000002</v>
      </c>
      <c r="G70" s="258">
        <v>116.7</v>
      </c>
      <c r="H70" s="298">
        <v>0.45100000000000001</v>
      </c>
      <c r="I70" s="673">
        <v>120.03</v>
      </c>
      <c r="J70" s="257">
        <v>1.4359999999999999</v>
      </c>
      <c r="K70" s="313" t="str">
        <f>IF(I70&gt;E70,"Limpas","")</f>
        <v/>
      </c>
      <c r="L70" s="756"/>
      <c r="M70" s="408"/>
      <c r="N70" s="185"/>
      <c r="AB70"/>
      <c r="AC70"/>
      <c r="AD70"/>
      <c r="AE70"/>
      <c r="AF70"/>
      <c r="AG70"/>
      <c r="AH70"/>
      <c r="AI70"/>
      <c r="AJ70"/>
      <c r="AK70"/>
      <c r="AL70"/>
      <c r="AM70"/>
      <c r="AN70"/>
      <c r="AO70"/>
      <c r="AP70" s="272"/>
      <c r="AQ70" s="283">
        <f t="shared" si="21"/>
        <v>6</v>
      </c>
      <c r="AR70">
        <f t="shared" si="19"/>
        <v>957.45</v>
      </c>
      <c r="AS70">
        <f t="shared" si="20"/>
        <v>0</v>
      </c>
      <c r="AT70"/>
      <c r="AU70"/>
      <c r="AV70"/>
      <c r="AW70"/>
      <c r="AX70"/>
      <c r="AY70"/>
      <c r="AZ70"/>
      <c r="BA70"/>
      <c r="BB70"/>
      <c r="BC70"/>
      <c r="BD70"/>
      <c r="BE70"/>
    </row>
    <row r="71" spans="2:57" ht="27" customHeight="1">
      <c r="B71" s="297">
        <f t="shared" si="18"/>
        <v>10</v>
      </c>
      <c r="C71" s="338" t="s">
        <v>37</v>
      </c>
      <c r="D71" s="338" t="s">
        <v>80</v>
      </c>
      <c r="E71" s="331">
        <v>46.5</v>
      </c>
      <c r="F71" s="331">
        <v>4.5999999999999996</v>
      </c>
      <c r="G71" s="258">
        <v>42.76</v>
      </c>
      <c r="H71" s="258">
        <v>1.81</v>
      </c>
      <c r="I71" s="673">
        <v>44.03</v>
      </c>
      <c r="J71" s="257">
        <v>2.2970000000000002</v>
      </c>
      <c r="K71" s="313" t="str">
        <f>IF(I71&gt;E71,"Limpas","")</f>
        <v/>
      </c>
      <c r="L71" s="756"/>
      <c r="M71" s="758"/>
      <c r="N71" s="185"/>
      <c r="AB71"/>
      <c r="AC71"/>
      <c r="AD71"/>
      <c r="AE71"/>
      <c r="AF71"/>
      <c r="AG71"/>
      <c r="AH71"/>
      <c r="AI71"/>
      <c r="AJ71"/>
      <c r="AK71"/>
      <c r="AL71"/>
      <c r="AM71"/>
      <c r="AN71"/>
      <c r="AO71"/>
      <c r="AP71" s="272"/>
      <c r="AQ71" s="283">
        <f t="shared" si="21"/>
        <v>7</v>
      </c>
      <c r="AR71">
        <f t="shared" si="19"/>
        <v>952.58</v>
      </c>
      <c r="AS71">
        <f t="shared" si="20"/>
        <v>0</v>
      </c>
      <c r="AT71"/>
      <c r="AU71"/>
      <c r="AV71"/>
      <c r="AW71"/>
      <c r="AX71"/>
      <c r="AY71"/>
      <c r="AZ71"/>
      <c r="BA71"/>
      <c r="BB71"/>
      <c r="BC71"/>
      <c r="BD71"/>
      <c r="BE71"/>
    </row>
    <row r="72" spans="2:57" ht="27" customHeight="1">
      <c r="B72" s="297">
        <f t="shared" si="18"/>
        <v>11</v>
      </c>
      <c r="C72" s="338" t="s">
        <v>39</v>
      </c>
      <c r="D72" s="338" t="s">
        <v>80</v>
      </c>
      <c r="E72" s="331">
        <v>51.5</v>
      </c>
      <c r="F72" s="316">
        <v>2.4159999999999999</v>
      </c>
      <c r="G72" s="258">
        <v>46.37</v>
      </c>
      <c r="H72" s="258">
        <v>0.78800000000000003</v>
      </c>
      <c r="I72" s="677">
        <v>51.05</v>
      </c>
      <c r="J72" s="257">
        <v>2.351</v>
      </c>
      <c r="K72" s="313" t="str">
        <f t="shared" ref="K72:K76" si="22">IF(I72&gt;E72,"Limpas","")</f>
        <v/>
      </c>
      <c r="L72" s="756"/>
      <c r="M72" s="408"/>
      <c r="N72" s="185"/>
      <c r="AB72"/>
      <c r="AC72"/>
      <c r="AD72"/>
      <c r="AE72"/>
      <c r="AF72"/>
      <c r="AG72"/>
      <c r="AH72"/>
      <c r="AI72"/>
      <c r="AJ72"/>
      <c r="AK72"/>
      <c r="AL72"/>
      <c r="AM72"/>
      <c r="AN72"/>
      <c r="AO72"/>
      <c r="AP72" s="272"/>
      <c r="AQ72" s="283">
        <f t="shared" si="21"/>
        <v>8</v>
      </c>
      <c r="AR72">
        <f t="shared" si="19"/>
        <v>959.09</v>
      </c>
      <c r="AS72">
        <f t="shared" si="20"/>
        <v>0</v>
      </c>
      <c r="AT72"/>
      <c r="AU72"/>
      <c r="AV72"/>
      <c r="AW72"/>
      <c r="AX72"/>
      <c r="AY72"/>
      <c r="AZ72"/>
      <c r="BA72"/>
      <c r="BB72"/>
      <c r="BC72"/>
      <c r="BD72"/>
      <c r="BE72"/>
    </row>
    <row r="73" spans="2:57" ht="27" customHeight="1">
      <c r="B73" s="297">
        <f t="shared" si="18"/>
        <v>12</v>
      </c>
      <c r="C73" s="338" t="s">
        <v>40</v>
      </c>
      <c r="D73" s="338" t="s">
        <v>78</v>
      </c>
      <c r="E73" s="331">
        <v>81</v>
      </c>
      <c r="F73" s="316">
        <v>1.093</v>
      </c>
      <c r="G73" s="258">
        <v>75</v>
      </c>
      <c r="H73" s="627">
        <v>0.27200000000000002</v>
      </c>
      <c r="I73" s="673">
        <v>78.91</v>
      </c>
      <c r="J73" s="257">
        <v>1.0760000000000001</v>
      </c>
      <c r="K73" s="313" t="str">
        <f t="shared" si="22"/>
        <v/>
      </c>
      <c r="L73" s="756"/>
      <c r="M73" s="408"/>
      <c r="N73" s="185"/>
      <c r="AB73"/>
      <c r="AC73"/>
      <c r="AD73"/>
      <c r="AE73"/>
      <c r="AF73"/>
      <c r="AG73"/>
      <c r="AH73"/>
      <c r="AI73"/>
      <c r="AJ73"/>
      <c r="AK73"/>
      <c r="AL73"/>
      <c r="AM73"/>
      <c r="AN73"/>
      <c r="AO73"/>
      <c r="AP73" s="272"/>
      <c r="AQ73" s="283">
        <f t="shared" si="21"/>
        <v>9</v>
      </c>
      <c r="AR73">
        <f t="shared" si="19"/>
        <v>955.94</v>
      </c>
      <c r="AS73">
        <f t="shared" si="20"/>
        <v>0</v>
      </c>
      <c r="AT73"/>
      <c r="AU73"/>
      <c r="AV73"/>
      <c r="AW73"/>
      <c r="AX73"/>
      <c r="AY73"/>
      <c r="AZ73"/>
      <c r="BA73"/>
      <c r="BB73"/>
      <c r="BC73"/>
      <c r="BD73"/>
      <c r="BE73"/>
    </row>
    <row r="74" spans="2:57" ht="27" customHeight="1">
      <c r="B74" s="297">
        <f t="shared" si="18"/>
        <v>13</v>
      </c>
      <c r="C74" s="338" t="s">
        <v>41</v>
      </c>
      <c r="D74" s="338" t="s">
        <v>78</v>
      </c>
      <c r="E74" s="331">
        <v>82.8</v>
      </c>
      <c r="F74" s="316">
        <v>0.42899999999999999</v>
      </c>
      <c r="G74" s="258">
        <v>81.19</v>
      </c>
      <c r="H74" s="298">
        <v>0.20399999999999999</v>
      </c>
      <c r="I74" s="673">
        <v>81.52</v>
      </c>
      <c r="J74" s="257">
        <v>5.7000000000000002E-2</v>
      </c>
      <c r="K74" s="313" t="str">
        <f t="shared" si="22"/>
        <v/>
      </c>
      <c r="L74" s="756"/>
      <c r="M74" s="408"/>
      <c r="N74" s="185"/>
      <c r="AB74"/>
      <c r="AC74"/>
      <c r="AD74"/>
      <c r="AE74"/>
      <c r="AF74"/>
      <c r="AG74"/>
      <c r="AH74"/>
      <c r="AI74"/>
      <c r="AJ74"/>
      <c r="AK74"/>
      <c r="AL74"/>
      <c r="AM74"/>
      <c r="AN74"/>
      <c r="AO74"/>
      <c r="AP74" s="272"/>
      <c r="AQ74" s="283">
        <f t="shared" si="21"/>
        <v>10</v>
      </c>
      <c r="AR74">
        <f t="shared" si="19"/>
        <v>965.74</v>
      </c>
      <c r="AS74">
        <f t="shared" si="20"/>
        <v>0</v>
      </c>
      <c r="AT74"/>
      <c r="AU74"/>
      <c r="AV74"/>
      <c r="AW74"/>
      <c r="AX74"/>
      <c r="AY74"/>
      <c r="AZ74"/>
      <c r="BA74"/>
      <c r="BB74"/>
      <c r="BC74"/>
      <c r="BD74"/>
      <c r="BE74"/>
    </row>
    <row r="75" spans="2:57" ht="27" customHeight="1">
      <c r="B75" s="297">
        <f t="shared" si="18"/>
        <v>14</v>
      </c>
      <c r="C75" s="338" t="s">
        <v>42</v>
      </c>
      <c r="D75" s="338" t="s">
        <v>78</v>
      </c>
      <c r="E75" s="331">
        <v>69.95</v>
      </c>
      <c r="F75" s="316">
        <v>0.25</v>
      </c>
      <c r="G75" s="258">
        <v>68.63</v>
      </c>
      <c r="H75" s="258">
        <v>9.5000000000000001E-2</v>
      </c>
      <c r="I75" s="680">
        <v>63.73</v>
      </c>
      <c r="J75" s="737">
        <v>0.22</v>
      </c>
      <c r="K75" s="313" t="str">
        <f t="shared" si="22"/>
        <v/>
      </c>
      <c r="L75" s="756"/>
      <c r="M75" s="408"/>
      <c r="N75" s="185"/>
      <c r="AB75"/>
      <c r="AC75"/>
      <c r="AD75"/>
      <c r="AE75"/>
      <c r="AF75"/>
      <c r="AG75"/>
      <c r="AH75"/>
      <c r="AI75"/>
      <c r="AJ75"/>
      <c r="AK75"/>
      <c r="AL75"/>
      <c r="AM75"/>
      <c r="AN75"/>
      <c r="AO75"/>
      <c r="AP75" s="272"/>
      <c r="AQ75" s="283">
        <f t="shared" si="21"/>
        <v>11</v>
      </c>
      <c r="AR75">
        <f t="shared" si="19"/>
        <v>974.34</v>
      </c>
      <c r="AS75">
        <f t="shared" si="20"/>
        <v>0</v>
      </c>
      <c r="AT75"/>
      <c r="AU75"/>
      <c r="AV75"/>
      <c r="AW75"/>
      <c r="AX75"/>
      <c r="AY75"/>
      <c r="AZ75"/>
      <c r="BA75"/>
      <c r="BB75"/>
      <c r="BC75"/>
      <c r="BD75"/>
      <c r="BE75"/>
    </row>
    <row r="76" spans="2:57" ht="27" customHeight="1">
      <c r="B76" s="297">
        <f t="shared" si="18"/>
        <v>15</v>
      </c>
      <c r="C76" s="338" t="s">
        <v>43</v>
      </c>
      <c r="D76" s="338" t="s">
        <v>78</v>
      </c>
      <c r="E76" s="331">
        <v>48.2</v>
      </c>
      <c r="F76" s="316">
        <v>0.38500000000000001</v>
      </c>
      <c r="G76" s="258">
        <v>44.79</v>
      </c>
      <c r="H76" s="298">
        <v>2.7E-2</v>
      </c>
      <c r="I76" s="673">
        <v>45.89</v>
      </c>
      <c r="J76" s="257">
        <v>0.23400000000000001</v>
      </c>
      <c r="K76" s="313" t="str">
        <f t="shared" si="22"/>
        <v/>
      </c>
      <c r="L76" s="756"/>
      <c r="M76" s="408"/>
      <c r="N76" s="185"/>
      <c r="AB76"/>
      <c r="AC76"/>
      <c r="AD76"/>
      <c r="AE76"/>
      <c r="AF76"/>
      <c r="AG76"/>
      <c r="AH76"/>
      <c r="AI76"/>
      <c r="AJ76"/>
      <c r="AK76"/>
      <c r="AL76"/>
      <c r="AM76"/>
      <c r="AN76"/>
      <c r="AO76"/>
      <c r="AP76" s="272"/>
      <c r="AQ76" s="283">
        <f t="shared" si="21"/>
        <v>12</v>
      </c>
      <c r="AR76">
        <f t="shared" si="19"/>
        <v>995.97</v>
      </c>
      <c r="AS76">
        <f t="shared" si="20"/>
        <v>0</v>
      </c>
      <c r="AT76"/>
      <c r="AU76"/>
      <c r="AV76"/>
      <c r="AW76"/>
      <c r="AX76"/>
      <c r="AY76"/>
      <c r="AZ76"/>
      <c r="BA76"/>
      <c r="BB76"/>
      <c r="BC76"/>
      <c r="BD76"/>
      <c r="BE76"/>
    </row>
    <row r="77" spans="2:57" ht="27" customHeight="1">
      <c r="B77" s="297">
        <f t="shared" si="18"/>
        <v>16</v>
      </c>
      <c r="C77" s="338" t="s">
        <v>81</v>
      </c>
      <c r="D77" s="338" t="s">
        <v>44</v>
      </c>
      <c r="E77" s="331">
        <v>136</v>
      </c>
      <c r="F77" s="316">
        <v>440</v>
      </c>
      <c r="G77" s="258">
        <v>124.45</v>
      </c>
      <c r="H77" s="258">
        <v>24.928000000000001</v>
      </c>
      <c r="I77" s="258">
        <v>131.65</v>
      </c>
      <c r="J77" s="727">
        <v>167.36</v>
      </c>
      <c r="K77" s="313"/>
      <c r="L77" s="759"/>
      <c r="M77" s="408"/>
      <c r="N77" s="185"/>
      <c r="AB77"/>
      <c r="AC77"/>
      <c r="AD77"/>
      <c r="AE77"/>
      <c r="AF77"/>
      <c r="AG77"/>
      <c r="AH77"/>
      <c r="AI77"/>
      <c r="AJ77"/>
      <c r="AK77"/>
      <c r="AL77"/>
      <c r="AM77"/>
      <c r="AN77"/>
      <c r="AO77"/>
      <c r="AP77" s="272"/>
      <c r="AQ77" s="283">
        <f t="shared" si="21"/>
        <v>13</v>
      </c>
      <c r="AR77">
        <f t="shared" si="19"/>
        <v>1012.02</v>
      </c>
      <c r="AS77">
        <f t="shared" si="20"/>
        <v>0</v>
      </c>
      <c r="AT77"/>
      <c r="AU77"/>
      <c r="AV77"/>
      <c r="AW77"/>
      <c r="AX77"/>
      <c r="AY77"/>
      <c r="AZ77"/>
      <c r="BA77"/>
      <c r="BB77"/>
      <c r="BC77"/>
      <c r="BD77"/>
      <c r="BE77"/>
    </row>
    <row r="78" spans="2:57" ht="27" customHeight="1">
      <c r="B78" s="297">
        <f t="shared" si="18"/>
        <v>17</v>
      </c>
      <c r="C78" s="338" t="s">
        <v>45</v>
      </c>
      <c r="D78" s="338" t="s">
        <v>44</v>
      </c>
      <c r="E78" s="331">
        <v>113.5</v>
      </c>
      <c r="F78" s="316">
        <v>3.7519999999999998</v>
      </c>
      <c r="G78" s="258">
        <v>103</v>
      </c>
      <c r="H78" s="258">
        <v>0</v>
      </c>
      <c r="I78" s="259">
        <v>112.76</v>
      </c>
      <c r="J78" s="727">
        <v>2.0430000000000001</v>
      </c>
      <c r="K78" s="313"/>
      <c r="L78" s="759"/>
      <c r="M78" s="408"/>
      <c r="N78" s="185"/>
      <c r="AB78"/>
      <c r="AC78"/>
      <c r="AD78"/>
      <c r="AE78"/>
      <c r="AF78"/>
      <c r="AG78"/>
      <c r="AH78"/>
      <c r="AI78"/>
      <c r="AJ78"/>
      <c r="AK78"/>
      <c r="AL78"/>
      <c r="AM78"/>
      <c r="AN78"/>
      <c r="AO78"/>
      <c r="AP78" s="272"/>
      <c r="AQ78" s="283">
        <f t="shared" si="21"/>
        <v>14</v>
      </c>
      <c r="AR78">
        <f t="shared" si="19"/>
        <v>1022.68</v>
      </c>
      <c r="AS78">
        <f t="shared" si="20"/>
        <v>0</v>
      </c>
      <c r="AT78"/>
      <c r="AU78"/>
      <c r="AV78"/>
      <c r="AW78"/>
      <c r="AX78"/>
      <c r="AY78"/>
      <c r="AZ78"/>
      <c r="BA78"/>
      <c r="BB78"/>
      <c r="BC78"/>
      <c r="BD78"/>
      <c r="BE78"/>
    </row>
    <row r="79" spans="2:57" ht="27" customHeight="1">
      <c r="B79" s="297">
        <f t="shared" si="18"/>
        <v>18</v>
      </c>
      <c r="C79" s="338" t="s">
        <v>46</v>
      </c>
      <c r="D79" s="338" t="s">
        <v>44</v>
      </c>
      <c r="E79" s="331">
        <v>225.4</v>
      </c>
      <c r="F79" s="331">
        <v>1.2</v>
      </c>
      <c r="G79" s="258">
        <v>199.24</v>
      </c>
      <c r="H79" s="258">
        <v>1.0999999999999999E-2</v>
      </c>
      <c r="I79" s="258">
        <v>203.3</v>
      </c>
      <c r="J79" s="727">
        <v>0.252</v>
      </c>
      <c r="K79" s="313"/>
      <c r="L79" s="759"/>
      <c r="M79" s="408"/>
      <c r="AB79"/>
      <c r="AC79"/>
      <c r="AD79"/>
      <c r="AE79"/>
      <c r="AF79"/>
      <c r="AG79"/>
      <c r="AH79"/>
      <c r="AI79"/>
      <c r="AJ79"/>
      <c r="AK79"/>
      <c r="AL79"/>
      <c r="AM79"/>
      <c r="AN79"/>
      <c r="AO79"/>
      <c r="AP79" s="272"/>
      <c r="AQ79" s="283">
        <f t="shared" si="21"/>
        <v>15</v>
      </c>
      <c r="AR79">
        <f t="shared" si="19"/>
        <v>1024.22</v>
      </c>
      <c r="AS79">
        <f t="shared" si="20"/>
        <v>0</v>
      </c>
      <c r="AT79"/>
      <c r="AU79"/>
      <c r="AV79"/>
      <c r="AW79"/>
      <c r="AX79"/>
      <c r="AY79"/>
      <c r="AZ79"/>
      <c r="BA79"/>
      <c r="BB79"/>
      <c r="BC79"/>
      <c r="BD79"/>
      <c r="BE79"/>
    </row>
    <row r="80" spans="2:57" ht="27" customHeight="1">
      <c r="B80" s="297">
        <f t="shared" si="18"/>
        <v>19</v>
      </c>
      <c r="C80" s="338" t="s">
        <v>47</v>
      </c>
      <c r="D80" s="338" t="s">
        <v>44</v>
      </c>
      <c r="E80" s="331">
        <v>224</v>
      </c>
      <c r="F80" s="316">
        <v>0.6</v>
      </c>
      <c r="G80" s="258">
        <v>214.6</v>
      </c>
      <c r="H80" s="258">
        <v>0</v>
      </c>
      <c r="I80" s="259">
        <v>222.35</v>
      </c>
      <c r="J80" s="728">
        <v>0.29599999999999999</v>
      </c>
      <c r="K80" s="313"/>
      <c r="L80" s="760"/>
      <c r="M80" s="409"/>
      <c r="R80" s="179">
        <v>148.35</v>
      </c>
      <c r="S80" s="179">
        <v>1.855</v>
      </c>
      <c r="AB80"/>
      <c r="AC80"/>
      <c r="AD80"/>
      <c r="AE80"/>
      <c r="AF80"/>
      <c r="AG80"/>
      <c r="AH80"/>
      <c r="AI80"/>
      <c r="AJ80"/>
      <c r="AK80"/>
      <c r="AL80"/>
      <c r="AM80"/>
      <c r="AN80"/>
      <c r="AO80"/>
      <c r="AP80" s="272"/>
      <c r="AQ80" s="283">
        <f t="shared" si="21"/>
        <v>16</v>
      </c>
      <c r="AR80">
        <f t="shared" si="19"/>
        <v>1021.3</v>
      </c>
      <c r="AS80">
        <f t="shared" si="20"/>
        <v>0</v>
      </c>
      <c r="AT80"/>
      <c r="AU80"/>
      <c r="AV80"/>
      <c r="AW80"/>
      <c r="AX80"/>
      <c r="AY80"/>
      <c r="AZ80"/>
      <c r="BA80"/>
      <c r="BB80"/>
      <c r="BC80"/>
      <c r="BD80"/>
      <c r="BE80"/>
    </row>
    <row r="81" spans="2:57" ht="27" customHeight="1">
      <c r="B81" s="297">
        <f t="shared" si="18"/>
        <v>20</v>
      </c>
      <c r="C81" s="338" t="s">
        <v>48</v>
      </c>
      <c r="D81" s="338" t="s">
        <v>44</v>
      </c>
      <c r="E81" s="331">
        <v>196</v>
      </c>
      <c r="F81" s="316">
        <v>1.5820000000000001</v>
      </c>
      <c r="G81" s="258">
        <v>189.73</v>
      </c>
      <c r="H81" s="258">
        <v>2.1000000000000001E-2</v>
      </c>
      <c r="I81" s="259">
        <v>196.08</v>
      </c>
      <c r="J81" s="727">
        <v>0.78600000000000003</v>
      </c>
      <c r="K81" s="313"/>
      <c r="L81" s="759"/>
      <c r="M81" s="408"/>
      <c r="AB81"/>
      <c r="AC81"/>
      <c r="AD81"/>
      <c r="AE81"/>
      <c r="AF81"/>
      <c r="AG81"/>
      <c r="AH81"/>
      <c r="AI81"/>
      <c r="AJ81"/>
      <c r="AK81"/>
      <c r="AL81"/>
      <c r="AM81"/>
      <c r="AN81"/>
      <c r="AO81"/>
      <c r="AP81" s="272"/>
      <c r="AQ81" s="283">
        <f t="shared" si="21"/>
        <v>17</v>
      </c>
      <c r="AR81">
        <f t="shared" si="19"/>
        <v>1022.24</v>
      </c>
      <c r="AS81">
        <f t="shared" si="20"/>
        <v>0</v>
      </c>
      <c r="AT81"/>
      <c r="AU81"/>
      <c r="AV81"/>
      <c r="AW81"/>
      <c r="AX81"/>
      <c r="AY81"/>
      <c r="AZ81"/>
      <c r="BA81"/>
      <c r="BB81"/>
      <c r="BC81"/>
      <c r="BD81"/>
      <c r="BE81"/>
    </row>
    <row r="82" spans="2:57" ht="27" customHeight="1">
      <c r="B82" s="297">
        <f t="shared" si="18"/>
        <v>21</v>
      </c>
      <c r="C82" s="338" t="s">
        <v>49</v>
      </c>
      <c r="D82" s="338" t="s">
        <v>44</v>
      </c>
      <c r="E82" s="331">
        <v>174</v>
      </c>
      <c r="F82" s="316">
        <v>0.47899999999999998</v>
      </c>
      <c r="G82" s="258">
        <v>167.52</v>
      </c>
      <c r="H82" s="258">
        <v>3.2000000000000001E-2</v>
      </c>
      <c r="I82" s="259">
        <v>166</v>
      </c>
      <c r="J82" s="727">
        <v>0</v>
      </c>
      <c r="K82" s="313"/>
      <c r="L82" s="759"/>
      <c r="M82" s="408"/>
      <c r="AB82"/>
      <c r="AC82"/>
      <c r="AD82"/>
      <c r="AE82"/>
      <c r="AF82"/>
      <c r="AG82"/>
      <c r="AH82"/>
      <c r="AI82"/>
      <c r="AJ82"/>
      <c r="AK82"/>
      <c r="AL82"/>
      <c r="AM82"/>
      <c r="AN82"/>
      <c r="AO82"/>
      <c r="AP82" s="272"/>
      <c r="AQ82" s="283">
        <f t="shared" si="21"/>
        <v>18</v>
      </c>
      <c r="AR82">
        <f t="shared" si="19"/>
        <v>1032.29</v>
      </c>
      <c r="AS82">
        <f t="shared" si="20"/>
        <v>0</v>
      </c>
      <c r="AT82"/>
      <c r="AU82"/>
      <c r="AV82"/>
      <c r="AW82"/>
      <c r="AX82"/>
      <c r="AY82"/>
      <c r="AZ82"/>
      <c r="BA82"/>
      <c r="BB82"/>
      <c r="BC82"/>
      <c r="BD82"/>
      <c r="BE82"/>
    </row>
    <row r="83" spans="2:57" ht="27" customHeight="1">
      <c r="B83" s="295">
        <f t="shared" si="18"/>
        <v>22</v>
      </c>
      <c r="C83" s="296" t="s">
        <v>50</v>
      </c>
      <c r="D83" s="296" t="s">
        <v>44</v>
      </c>
      <c r="E83" s="317">
        <v>229.1</v>
      </c>
      <c r="F83" s="334">
        <v>0.79200000000000004</v>
      </c>
      <c r="G83" s="257">
        <v>216.64</v>
      </c>
      <c r="H83" s="257">
        <v>1E-3</v>
      </c>
      <c r="I83" s="369">
        <v>226.52</v>
      </c>
      <c r="J83" s="729">
        <v>0.48399999999999999</v>
      </c>
      <c r="K83" s="313"/>
      <c r="L83" s="760"/>
      <c r="M83" s="409"/>
      <c r="AB83"/>
      <c r="AC83"/>
      <c r="AD83"/>
      <c r="AE83"/>
      <c r="AF83"/>
      <c r="AG83"/>
      <c r="AH83"/>
      <c r="AI83"/>
      <c r="AJ83"/>
      <c r="AK83"/>
      <c r="AL83"/>
      <c r="AM83"/>
      <c r="AN83"/>
      <c r="AO83"/>
      <c r="AP83" s="272"/>
      <c r="AQ83" s="283">
        <f t="shared" si="21"/>
        <v>19</v>
      </c>
      <c r="AR83">
        <f t="shared" si="19"/>
        <v>1040.74</v>
      </c>
      <c r="AS83">
        <f t="shared" si="20"/>
        <v>0</v>
      </c>
      <c r="AT83"/>
      <c r="AU83"/>
      <c r="AV83"/>
      <c r="AW83"/>
      <c r="AX83"/>
      <c r="AY83"/>
      <c r="AZ83"/>
      <c r="BA83"/>
      <c r="BB83"/>
      <c r="BC83"/>
      <c r="BD83"/>
      <c r="BE83"/>
    </row>
    <row r="84" spans="2:57" ht="27" customHeight="1">
      <c r="B84" s="297">
        <f t="shared" si="18"/>
        <v>23</v>
      </c>
      <c r="C84" s="338" t="s">
        <v>51</v>
      </c>
      <c r="D84" s="338" t="s">
        <v>44</v>
      </c>
      <c r="E84" s="331">
        <v>249</v>
      </c>
      <c r="F84" s="316">
        <v>2.1240000000000001</v>
      </c>
      <c r="G84" s="258">
        <v>243.13</v>
      </c>
      <c r="H84" s="258">
        <v>0.4</v>
      </c>
      <c r="I84" s="259">
        <v>247.8</v>
      </c>
      <c r="J84" s="728">
        <v>1.458</v>
      </c>
      <c r="K84" s="313"/>
      <c r="L84" s="760"/>
      <c r="M84" s="409"/>
      <c r="AB84"/>
      <c r="AC84"/>
      <c r="AD84"/>
      <c r="AE84"/>
      <c r="AF84"/>
      <c r="AG84"/>
      <c r="AH84"/>
      <c r="AI84"/>
      <c r="AJ84"/>
      <c r="AK84"/>
      <c r="AL84"/>
      <c r="AM84"/>
      <c r="AN84"/>
      <c r="AO84"/>
      <c r="AP84" s="272"/>
      <c r="AQ84" s="283">
        <f t="shared" si="21"/>
        <v>20</v>
      </c>
      <c r="AR84">
        <f t="shared" si="19"/>
        <v>1056.08</v>
      </c>
      <c r="AS84">
        <f t="shared" si="20"/>
        <v>0</v>
      </c>
      <c r="AT84"/>
      <c r="AU84"/>
      <c r="AV84"/>
      <c r="AW84"/>
      <c r="AX84"/>
      <c r="AY84"/>
      <c r="AZ84"/>
      <c r="BA84"/>
      <c r="BB84"/>
      <c r="BC84"/>
      <c r="BD84"/>
      <c r="BE84"/>
    </row>
    <row r="85" spans="2:57" ht="27" customHeight="1">
      <c r="B85" s="297">
        <f t="shared" si="18"/>
        <v>24</v>
      </c>
      <c r="C85" s="338" t="s">
        <v>52</v>
      </c>
      <c r="D85" s="338" t="s">
        <v>82</v>
      </c>
      <c r="E85" s="331">
        <v>164.75</v>
      </c>
      <c r="F85" s="331">
        <v>5</v>
      </c>
      <c r="G85" s="258">
        <v>140</v>
      </c>
      <c r="H85" s="258">
        <v>0</v>
      </c>
      <c r="I85" s="258">
        <v>149.51</v>
      </c>
      <c r="J85" s="728">
        <v>2.855</v>
      </c>
      <c r="K85" s="313"/>
      <c r="L85" s="760"/>
      <c r="M85" s="409"/>
      <c r="AB85"/>
      <c r="AC85"/>
      <c r="AD85"/>
      <c r="AE85"/>
      <c r="AF85"/>
      <c r="AG85"/>
      <c r="AH85"/>
      <c r="AI85"/>
      <c r="AJ85"/>
      <c r="AK85"/>
      <c r="AL85"/>
      <c r="AM85"/>
      <c r="AN85"/>
      <c r="AO85"/>
      <c r="AP85" s="272"/>
      <c r="AQ85" s="283">
        <f t="shared" si="21"/>
        <v>21</v>
      </c>
      <c r="AR85">
        <f t="shared" si="19"/>
        <v>1071.4000000000001</v>
      </c>
      <c r="AS85">
        <f t="shared" si="20"/>
        <v>0</v>
      </c>
      <c r="AT85"/>
      <c r="AU85"/>
      <c r="AV85"/>
      <c r="AW85"/>
      <c r="AX85"/>
      <c r="AY85"/>
      <c r="AZ85"/>
      <c r="BA85"/>
      <c r="BB85"/>
      <c r="BC85"/>
      <c r="BD85"/>
      <c r="BE85"/>
    </row>
    <row r="86" spans="2:57" ht="27" customHeight="1">
      <c r="B86" s="297">
        <f t="shared" si="18"/>
        <v>25</v>
      </c>
      <c r="C86" s="338" t="s">
        <v>53</v>
      </c>
      <c r="D86" s="338" t="s">
        <v>82</v>
      </c>
      <c r="E86" s="331">
        <v>179.1</v>
      </c>
      <c r="F86" s="316">
        <v>4.2</v>
      </c>
      <c r="G86" s="259">
        <v>200.22</v>
      </c>
      <c r="H86" s="259">
        <v>0.99</v>
      </c>
      <c r="I86" s="258">
        <v>204.18</v>
      </c>
      <c r="J86" s="727">
        <v>2.86</v>
      </c>
      <c r="K86" s="313"/>
      <c r="L86" s="759"/>
      <c r="M86" s="408"/>
      <c r="AB86"/>
      <c r="AC86"/>
      <c r="AD86"/>
      <c r="AE86"/>
      <c r="AF86"/>
      <c r="AG86"/>
      <c r="AH86"/>
      <c r="AI86"/>
      <c r="AJ86"/>
      <c r="AK86"/>
      <c r="AL86"/>
      <c r="AM86"/>
      <c r="AN86"/>
      <c r="AO86"/>
      <c r="AP86" s="272"/>
      <c r="AQ86" s="283">
        <f t="shared" si="21"/>
        <v>22</v>
      </c>
      <c r="AR86">
        <f t="shared" si="19"/>
        <v>1088.43</v>
      </c>
      <c r="AS86">
        <f t="shared" si="20"/>
        <v>0</v>
      </c>
      <c r="AT86"/>
      <c r="AU86"/>
      <c r="AV86"/>
      <c r="AW86"/>
      <c r="AX86"/>
      <c r="AY86"/>
      <c r="AZ86"/>
      <c r="BA86"/>
      <c r="BB86"/>
      <c r="BC86"/>
      <c r="BD86"/>
      <c r="BE86"/>
    </row>
    <row r="87" spans="2:57" ht="27" customHeight="1">
      <c r="B87" s="297">
        <f t="shared" si="18"/>
        <v>26</v>
      </c>
      <c r="C87" s="338" t="s">
        <v>54</v>
      </c>
      <c r="D87" s="338" t="s">
        <v>83</v>
      </c>
      <c r="E87" s="331">
        <v>325.56</v>
      </c>
      <c r="F87" s="316">
        <v>0.70099999999999996</v>
      </c>
      <c r="G87" s="259">
        <v>318.33999999999997</v>
      </c>
      <c r="H87" s="259">
        <v>0.10299999999999999</v>
      </c>
      <c r="I87" s="259">
        <v>322.85000000000002</v>
      </c>
      <c r="J87" s="728">
        <v>0.4</v>
      </c>
      <c r="K87" s="313"/>
      <c r="L87" s="760"/>
      <c r="M87" s="409"/>
      <c r="AB87"/>
      <c r="AC87"/>
      <c r="AD87"/>
      <c r="AE87"/>
      <c r="AF87"/>
      <c r="AG87"/>
      <c r="AH87"/>
      <c r="AI87"/>
      <c r="AJ87"/>
      <c r="AK87"/>
      <c r="AL87"/>
      <c r="AM87"/>
      <c r="AN87"/>
      <c r="AO87"/>
      <c r="AP87" s="272"/>
      <c r="AQ87" s="283">
        <f t="shared" si="21"/>
        <v>23</v>
      </c>
      <c r="AR87">
        <f t="shared" si="19"/>
        <v>1098.1199999999999</v>
      </c>
      <c r="AS87">
        <f t="shared" si="20"/>
        <v>0</v>
      </c>
      <c r="AT87"/>
      <c r="AU87"/>
      <c r="AV87"/>
      <c r="AW87"/>
      <c r="AX87"/>
      <c r="AY87"/>
      <c r="AZ87"/>
      <c r="BA87"/>
      <c r="BB87"/>
      <c r="BC87"/>
      <c r="BD87"/>
      <c r="BE87"/>
    </row>
    <row r="88" spans="2:57" ht="27" customHeight="1">
      <c r="B88" s="297">
        <f t="shared" si="18"/>
        <v>27</v>
      </c>
      <c r="C88" s="338" t="s">
        <v>55</v>
      </c>
      <c r="D88" s="338" t="s">
        <v>83</v>
      </c>
      <c r="E88" s="331">
        <v>129.19999999999999</v>
      </c>
      <c r="F88" s="316">
        <v>0.5</v>
      </c>
      <c r="G88" s="258">
        <v>122.63</v>
      </c>
      <c r="H88" s="258">
        <v>0.01</v>
      </c>
      <c r="I88" s="259">
        <v>128.15</v>
      </c>
      <c r="J88" s="727">
        <v>0.56999999999999995</v>
      </c>
      <c r="K88" s="313"/>
      <c r="L88" s="759"/>
      <c r="M88" s="408"/>
      <c r="AB88"/>
      <c r="AC88"/>
      <c r="AD88"/>
      <c r="AE88"/>
      <c r="AF88"/>
      <c r="AG88"/>
      <c r="AH88"/>
      <c r="AI88"/>
      <c r="AJ88"/>
      <c r="AK88"/>
      <c r="AL88"/>
      <c r="AM88"/>
      <c r="AN88"/>
      <c r="AO88"/>
      <c r="AP88" s="272"/>
      <c r="AQ88" s="283">
        <f t="shared" si="21"/>
        <v>24</v>
      </c>
      <c r="AR88">
        <f t="shared" si="19"/>
        <v>1101.3599999999999</v>
      </c>
      <c r="AS88">
        <f t="shared" si="20"/>
        <v>0</v>
      </c>
      <c r="AT88"/>
      <c r="AU88"/>
      <c r="AV88"/>
      <c r="AW88"/>
      <c r="AX88"/>
      <c r="AY88"/>
      <c r="AZ88"/>
      <c r="BA88"/>
      <c r="BB88"/>
      <c r="BC88"/>
      <c r="BD88"/>
      <c r="BE88"/>
    </row>
    <row r="89" spans="2:57" ht="27" customHeight="1">
      <c r="B89" s="297">
        <f t="shared" si="18"/>
        <v>28</v>
      </c>
      <c r="C89" s="338" t="s">
        <v>56</v>
      </c>
      <c r="D89" s="338" t="s">
        <v>83</v>
      </c>
      <c r="E89" s="331">
        <v>282.77999999999997</v>
      </c>
      <c r="F89" s="316">
        <v>0.51300000000000001</v>
      </c>
      <c r="G89" s="258">
        <v>278.83</v>
      </c>
      <c r="H89" s="258">
        <v>0.122</v>
      </c>
      <c r="I89" s="258">
        <v>282.91000000000003</v>
      </c>
      <c r="J89" s="727">
        <v>0.47599999999999998</v>
      </c>
      <c r="K89" s="313"/>
      <c r="L89" s="759"/>
      <c r="M89" s="408"/>
      <c r="AB89"/>
      <c r="AC89"/>
      <c r="AD89"/>
      <c r="AE89"/>
      <c r="AF89"/>
      <c r="AG89"/>
      <c r="AH89"/>
      <c r="AI89"/>
      <c r="AJ89"/>
      <c r="AK89"/>
      <c r="AL89"/>
      <c r="AM89"/>
      <c r="AN89"/>
      <c r="AO89"/>
      <c r="AP89" s="272"/>
      <c r="AQ89" s="283">
        <f t="shared" si="21"/>
        <v>25</v>
      </c>
      <c r="AR89">
        <f t="shared" si="19"/>
        <v>1065.3699999999999</v>
      </c>
      <c r="AS89">
        <f t="shared" si="20"/>
        <v>0</v>
      </c>
      <c r="AT89"/>
      <c r="AU89"/>
      <c r="AV89"/>
      <c r="AW89"/>
      <c r="AX89"/>
      <c r="AY89"/>
      <c r="AZ89"/>
      <c r="BA89"/>
      <c r="BB89"/>
      <c r="BC89"/>
      <c r="BD89"/>
      <c r="BE89"/>
    </row>
    <row r="90" spans="2:57" ht="27" customHeight="1">
      <c r="B90" s="297">
        <f t="shared" si="18"/>
        <v>29</v>
      </c>
      <c r="C90" s="338" t="s">
        <v>57</v>
      </c>
      <c r="D90" s="338" t="s">
        <v>83</v>
      </c>
      <c r="E90" s="331">
        <v>99</v>
      </c>
      <c r="F90" s="316">
        <v>2.6110000000000002</v>
      </c>
      <c r="G90" s="258">
        <v>95.35</v>
      </c>
      <c r="H90" s="258">
        <v>0.78200000000000003</v>
      </c>
      <c r="I90" s="259">
        <v>97.02</v>
      </c>
      <c r="J90" s="728">
        <v>1.5649999999999999</v>
      </c>
      <c r="K90" s="313"/>
      <c r="L90" s="760"/>
      <c r="M90" s="409"/>
      <c r="AB90"/>
      <c r="AC90"/>
      <c r="AD90"/>
      <c r="AE90"/>
      <c r="AF90"/>
      <c r="AG90"/>
      <c r="AH90"/>
      <c r="AI90"/>
      <c r="AJ90"/>
      <c r="AK90"/>
      <c r="AL90"/>
      <c r="AM90"/>
      <c r="AN90"/>
      <c r="AO90"/>
      <c r="AP90" s="272"/>
      <c r="AQ90" s="283">
        <f t="shared" si="21"/>
        <v>26</v>
      </c>
      <c r="AR90">
        <f t="shared" si="19"/>
        <v>1076.4000000000001</v>
      </c>
      <c r="AS90">
        <f t="shared" si="20"/>
        <v>0</v>
      </c>
      <c r="AT90"/>
      <c r="AU90"/>
      <c r="AV90"/>
      <c r="AW90"/>
      <c r="AX90"/>
      <c r="AY90"/>
      <c r="AZ90"/>
      <c r="BA90"/>
      <c r="BB90"/>
      <c r="BC90"/>
      <c r="BD90"/>
      <c r="BE90"/>
    </row>
    <row r="91" spans="2:57" ht="27" customHeight="1">
      <c r="B91" s="297">
        <f t="shared" si="18"/>
        <v>30</v>
      </c>
      <c r="C91" s="338" t="s">
        <v>58</v>
      </c>
      <c r="D91" s="338" t="s">
        <v>83</v>
      </c>
      <c r="E91" s="331">
        <v>189.7</v>
      </c>
      <c r="F91" s="331">
        <v>7.9000000000000001E-2</v>
      </c>
      <c r="G91" s="258">
        <v>187.36</v>
      </c>
      <c r="H91" s="258">
        <v>1.2E-2</v>
      </c>
      <c r="I91" s="259">
        <v>187.56</v>
      </c>
      <c r="J91" s="728">
        <v>1.4999999999999999E-2</v>
      </c>
      <c r="K91" s="313"/>
      <c r="L91" s="760"/>
      <c r="M91" s="761"/>
      <c r="AB91"/>
      <c r="AC91"/>
      <c r="AD91"/>
      <c r="AE91"/>
      <c r="AF91"/>
      <c r="AG91"/>
      <c r="AH91"/>
      <c r="AI91"/>
      <c r="AJ91"/>
      <c r="AK91"/>
      <c r="AL91"/>
      <c r="AM91"/>
      <c r="AN91"/>
      <c r="AO91"/>
      <c r="AP91" s="272"/>
      <c r="AQ91" s="283">
        <f t="shared" si="21"/>
        <v>27</v>
      </c>
      <c r="AR91">
        <f t="shared" si="19"/>
        <v>1103.0899999999999</v>
      </c>
      <c r="AS91">
        <f t="shared" si="20"/>
        <v>0</v>
      </c>
      <c r="AT91"/>
      <c r="AU91"/>
      <c r="AV91"/>
      <c r="AW91"/>
      <c r="AX91"/>
      <c r="AY91"/>
      <c r="AZ91"/>
      <c r="BA91"/>
      <c r="BB91"/>
      <c r="BC91"/>
      <c r="BD91"/>
      <c r="BE91"/>
    </row>
    <row r="92" spans="2:57" ht="27" customHeight="1">
      <c r="B92" s="297">
        <f t="shared" si="18"/>
        <v>31</v>
      </c>
      <c r="C92" s="338" t="s">
        <v>59</v>
      </c>
      <c r="D92" s="338" t="s">
        <v>83</v>
      </c>
      <c r="E92" s="331">
        <v>171.19</v>
      </c>
      <c r="F92" s="316">
        <v>9.6879999999999994E-2</v>
      </c>
      <c r="G92" s="258">
        <v>169.13</v>
      </c>
      <c r="H92" s="298">
        <v>4.7E-2</v>
      </c>
      <c r="I92" s="259">
        <v>169.38</v>
      </c>
      <c r="J92" s="728">
        <v>5.3999999999999999E-2</v>
      </c>
      <c r="K92" s="313"/>
      <c r="L92" s="760"/>
      <c r="M92" s="409"/>
      <c r="AB92"/>
      <c r="AC92"/>
      <c r="AD92"/>
      <c r="AE92"/>
      <c r="AF92"/>
      <c r="AG92"/>
      <c r="AH92"/>
      <c r="AI92"/>
      <c r="AJ92"/>
      <c r="AK92"/>
      <c r="AL92"/>
      <c r="AM92"/>
      <c r="AN92"/>
      <c r="AO92"/>
      <c r="AP92" s="272"/>
      <c r="AQ92" s="283">
        <f t="shared" si="21"/>
        <v>28</v>
      </c>
      <c r="AR92">
        <f t="shared" si="19"/>
        <v>1094.99</v>
      </c>
      <c r="AS92">
        <f t="shared" si="20"/>
        <v>0</v>
      </c>
      <c r="AT92"/>
      <c r="AU92"/>
      <c r="AV92"/>
      <c r="AW92"/>
      <c r="AX92"/>
      <c r="AY92"/>
      <c r="AZ92"/>
      <c r="BA92"/>
      <c r="BB92"/>
      <c r="BC92"/>
      <c r="BD92"/>
      <c r="BE92"/>
    </row>
    <row r="93" spans="2:57" ht="27" customHeight="1">
      <c r="B93" s="297">
        <f t="shared" si="18"/>
        <v>32</v>
      </c>
      <c r="C93" s="338" t="s">
        <v>60</v>
      </c>
      <c r="D93" s="338" t="s">
        <v>84</v>
      </c>
      <c r="E93" s="331">
        <v>142.6</v>
      </c>
      <c r="F93" s="316">
        <v>9.157</v>
      </c>
      <c r="G93" s="258">
        <v>138.05000000000001</v>
      </c>
      <c r="H93" s="258">
        <v>3.5230000000000001</v>
      </c>
      <c r="I93" s="258">
        <v>139.38999999999999</v>
      </c>
      <c r="J93" s="730">
        <v>6.6210000000000004</v>
      </c>
      <c r="K93" s="313"/>
      <c r="L93" s="762"/>
      <c r="M93" s="410"/>
      <c r="AB93"/>
      <c r="AC93"/>
      <c r="AD93"/>
      <c r="AE93"/>
      <c r="AF93"/>
      <c r="AG93"/>
      <c r="AH93"/>
      <c r="AI93"/>
      <c r="AJ93"/>
      <c r="AK93"/>
      <c r="AL93"/>
      <c r="AM93"/>
      <c r="AN93"/>
      <c r="AO93"/>
      <c r="AP93" s="272"/>
      <c r="AQ93" s="283">
        <f t="shared" si="21"/>
        <v>29</v>
      </c>
      <c r="AR93">
        <f t="shared" si="19"/>
        <v>1108.45</v>
      </c>
      <c r="AS93">
        <f t="shared" si="20"/>
        <v>0</v>
      </c>
      <c r="AT93"/>
      <c r="AU93"/>
      <c r="AV93"/>
      <c r="AW93"/>
      <c r="AX93"/>
      <c r="AY93"/>
      <c r="AZ93"/>
      <c r="BA93"/>
      <c r="BB93"/>
      <c r="BC93"/>
      <c r="BD93"/>
      <c r="BE93"/>
    </row>
    <row r="94" spans="2:57" ht="27" customHeight="1">
      <c r="B94" s="297">
        <f t="shared" si="18"/>
        <v>33</v>
      </c>
      <c r="C94" s="338" t="s">
        <v>61</v>
      </c>
      <c r="D94" s="338" t="s">
        <v>84</v>
      </c>
      <c r="E94" s="331">
        <v>239.5</v>
      </c>
      <c r="F94" s="316">
        <v>2.6720000000000002</v>
      </c>
      <c r="G94" s="258">
        <v>237.93</v>
      </c>
      <c r="H94" s="298">
        <v>1.8240000000000001</v>
      </c>
      <c r="I94" s="258">
        <v>238.58</v>
      </c>
      <c r="J94" s="730">
        <v>2.1800000000000002</v>
      </c>
      <c r="K94" s="313"/>
      <c r="L94" s="762"/>
      <c r="M94" s="410"/>
      <c r="AB94"/>
      <c r="AC94"/>
      <c r="AD94"/>
      <c r="AE94"/>
      <c r="AF94"/>
      <c r="AG94"/>
      <c r="AH94"/>
      <c r="AI94"/>
      <c r="AJ94"/>
      <c r="AK94"/>
      <c r="AL94"/>
      <c r="AM94"/>
      <c r="AN94"/>
      <c r="AO94"/>
      <c r="AP94" s="272"/>
      <c r="AQ94" s="283">
        <f t="shared" si="21"/>
        <v>30</v>
      </c>
      <c r="AR94">
        <f t="shared" si="19"/>
        <v>1145.5999999999999</v>
      </c>
      <c r="AS94">
        <f t="shared" si="20"/>
        <v>0</v>
      </c>
      <c r="AT94"/>
      <c r="AU94"/>
      <c r="AV94"/>
      <c r="AW94"/>
      <c r="AX94"/>
      <c r="AY94"/>
      <c r="AZ94"/>
      <c r="BA94"/>
      <c r="BB94"/>
      <c r="BC94"/>
      <c r="BD94"/>
      <c r="BE94"/>
    </row>
    <row r="95" spans="2:57" ht="27" customHeight="1">
      <c r="B95" s="297">
        <f t="shared" si="18"/>
        <v>34</v>
      </c>
      <c r="C95" s="338" t="s">
        <v>62</v>
      </c>
      <c r="D95" s="338" t="s">
        <v>85</v>
      </c>
      <c r="E95" s="331">
        <v>120.5</v>
      </c>
      <c r="F95" s="316">
        <v>3.677</v>
      </c>
      <c r="G95" s="258">
        <v>120.25</v>
      </c>
      <c r="H95" s="258">
        <v>3.2050000000000001</v>
      </c>
      <c r="I95" s="258">
        <v>120.82</v>
      </c>
      <c r="J95" s="727">
        <v>4.2839999999999998</v>
      </c>
      <c r="K95" s="313"/>
      <c r="L95" s="759"/>
      <c r="M95" s="408"/>
      <c r="AB95"/>
      <c r="AC95"/>
      <c r="AD95"/>
      <c r="AE95"/>
      <c r="AF95"/>
      <c r="AG95"/>
      <c r="AH95"/>
      <c r="AI95"/>
      <c r="AJ95"/>
      <c r="AK95"/>
      <c r="AL95"/>
      <c r="AM95"/>
      <c r="AN95"/>
      <c r="AO95"/>
      <c r="AP95" s="272"/>
      <c r="AQ95" s="283">
        <f t="shared" si="21"/>
        <v>31</v>
      </c>
      <c r="AR95">
        <f t="shared" si="19"/>
        <v>1123.8399999999999</v>
      </c>
      <c r="AS95">
        <f t="shared" si="20"/>
        <v>0</v>
      </c>
      <c r="AT95"/>
      <c r="AU95"/>
      <c r="AV95"/>
      <c r="AW95"/>
      <c r="AX95"/>
      <c r="AY95"/>
      <c r="AZ95"/>
      <c r="BA95"/>
      <c r="BB95"/>
      <c r="BC95"/>
      <c r="BD95"/>
      <c r="BE95"/>
    </row>
    <row r="96" spans="2:57" ht="27" customHeight="1">
      <c r="B96" s="297">
        <f t="shared" si="18"/>
        <v>35</v>
      </c>
      <c r="C96" s="338" t="s">
        <v>63</v>
      </c>
      <c r="D96" s="338" t="s">
        <v>86</v>
      </c>
      <c r="E96" s="331">
        <v>110.56</v>
      </c>
      <c r="F96" s="316">
        <v>2.75</v>
      </c>
      <c r="G96" s="258">
        <v>108.72</v>
      </c>
      <c r="H96" s="258">
        <v>0.82099999999999995</v>
      </c>
      <c r="I96" s="258">
        <v>110.11</v>
      </c>
      <c r="J96" s="727">
        <v>1.877</v>
      </c>
      <c r="K96" s="313"/>
      <c r="L96" s="759"/>
      <c r="M96" s="763"/>
      <c r="AB96"/>
      <c r="AC96"/>
      <c r="AD96"/>
      <c r="AE96"/>
      <c r="AF96"/>
      <c r="AG96"/>
      <c r="AH96"/>
      <c r="AI96"/>
      <c r="AJ96"/>
      <c r="AK96"/>
      <c r="AL96"/>
      <c r="AM96"/>
      <c r="AN96"/>
      <c r="AO96"/>
      <c r="AP96" s="272"/>
      <c r="AQ96" s="283">
        <f t="shared" si="21"/>
        <v>32</v>
      </c>
      <c r="AR96">
        <f t="shared" ref="AR96:AR102" si="23">IF(AD7="tad","tad",AD7)</f>
        <v>1146.01</v>
      </c>
      <c r="AS96">
        <f t="shared" si="20"/>
        <v>0</v>
      </c>
      <c r="AT96"/>
      <c r="AU96"/>
      <c r="AV96"/>
      <c r="AW96"/>
      <c r="AX96"/>
      <c r="AY96"/>
      <c r="AZ96"/>
      <c r="BA96"/>
      <c r="BB96"/>
      <c r="BC96"/>
      <c r="BD96"/>
      <c r="BE96"/>
    </row>
    <row r="97" spans="1:57" ht="27" customHeight="1">
      <c r="B97" s="297">
        <f t="shared" si="18"/>
        <v>36</v>
      </c>
      <c r="C97" s="338" t="s">
        <v>64</v>
      </c>
      <c r="D97" s="338" t="s">
        <v>87</v>
      </c>
      <c r="E97" s="331">
        <v>72</v>
      </c>
      <c r="F97" s="316">
        <v>38.036000000000001</v>
      </c>
      <c r="G97" s="258">
        <v>61.22</v>
      </c>
      <c r="H97" s="298">
        <v>14.93</v>
      </c>
      <c r="I97" s="258">
        <v>66.88</v>
      </c>
      <c r="J97" s="730">
        <v>24.62</v>
      </c>
      <c r="K97" s="313"/>
      <c r="L97" s="762"/>
      <c r="M97" s="410"/>
      <c r="AB97"/>
      <c r="AC97"/>
      <c r="AD97"/>
      <c r="AE97"/>
      <c r="AF97"/>
      <c r="AG97"/>
      <c r="AH97"/>
      <c r="AI97"/>
      <c r="AJ97"/>
      <c r="AK97"/>
      <c r="AL97"/>
      <c r="AM97"/>
      <c r="AN97"/>
      <c r="AO97"/>
      <c r="AP97" s="272"/>
      <c r="AQ97" s="283">
        <f t="shared" si="21"/>
        <v>33</v>
      </c>
      <c r="AR97">
        <f t="shared" si="23"/>
        <v>1155.23</v>
      </c>
      <c r="AS97">
        <f t="shared" si="20"/>
        <v>0</v>
      </c>
      <c r="AT97"/>
      <c r="AU97"/>
      <c r="AV97"/>
      <c r="AW97"/>
      <c r="AX97"/>
      <c r="AY97"/>
      <c r="AZ97"/>
      <c r="BA97"/>
      <c r="BB97"/>
      <c r="BC97"/>
      <c r="BD97"/>
      <c r="BE97"/>
    </row>
    <row r="98" spans="1:57" ht="27" customHeight="1">
      <c r="B98" s="297">
        <f t="shared" si="18"/>
        <v>37</v>
      </c>
      <c r="C98" s="338" t="s">
        <v>65</v>
      </c>
      <c r="D98" s="338" t="s">
        <v>87</v>
      </c>
      <c r="E98" s="331">
        <v>185</v>
      </c>
      <c r="F98" s="316">
        <v>388.72199999999998</v>
      </c>
      <c r="G98" s="258">
        <v>170.67</v>
      </c>
      <c r="H98" s="298">
        <v>249.6</v>
      </c>
      <c r="I98" s="422">
        <v>179.99</v>
      </c>
      <c r="J98" s="736">
        <v>336.59</v>
      </c>
      <c r="K98" s="313"/>
      <c r="L98" s="762"/>
      <c r="M98" s="479"/>
      <c r="AB98"/>
      <c r="AC98"/>
      <c r="AD98"/>
      <c r="AE98"/>
      <c r="AF98"/>
      <c r="AG98"/>
      <c r="AH98"/>
      <c r="AI98"/>
      <c r="AJ98"/>
      <c r="AK98"/>
      <c r="AL98"/>
      <c r="AM98"/>
      <c r="AN98"/>
      <c r="AO98"/>
      <c r="AP98" s="272"/>
      <c r="AQ98" s="283">
        <f t="shared" si="21"/>
        <v>34</v>
      </c>
      <c r="AR98">
        <f t="shared" si="23"/>
        <v>1160.23</v>
      </c>
      <c r="AS98">
        <f t="shared" si="20"/>
        <v>0</v>
      </c>
      <c r="AT98"/>
      <c r="AU98"/>
      <c r="AV98"/>
      <c r="AW98"/>
      <c r="AX98"/>
      <c r="AY98"/>
      <c r="AZ98"/>
      <c r="BA98"/>
      <c r="BB98"/>
      <c r="BC98"/>
      <c r="BD98"/>
      <c r="BE98"/>
    </row>
    <row r="99" spans="1:57" ht="27" customHeight="1">
      <c r="B99" s="297">
        <v>38</v>
      </c>
      <c r="C99" s="338" t="s">
        <v>66</v>
      </c>
      <c r="D99" s="338" t="s">
        <v>88</v>
      </c>
      <c r="E99" s="331">
        <v>231</v>
      </c>
      <c r="F99" s="316">
        <v>30.48</v>
      </c>
      <c r="G99" s="258">
        <v>229</v>
      </c>
      <c r="H99" s="298">
        <v>5.181</v>
      </c>
      <c r="I99" s="258">
        <v>230.88</v>
      </c>
      <c r="J99" s="298">
        <v>16.5</v>
      </c>
      <c r="K99" s="313"/>
      <c r="L99" s="762"/>
      <c r="M99" s="410"/>
      <c r="AB99"/>
      <c r="AC99"/>
      <c r="AD99"/>
      <c r="AE99"/>
      <c r="AF99"/>
      <c r="AG99"/>
      <c r="AH99"/>
      <c r="AI99"/>
      <c r="AJ99"/>
      <c r="AK99"/>
      <c r="AL99"/>
      <c r="AM99"/>
      <c r="AN99"/>
      <c r="AO99"/>
      <c r="AP99" s="272"/>
      <c r="AQ99" s="283">
        <f t="shared" si="21"/>
        <v>35</v>
      </c>
      <c r="AR99">
        <f t="shared" si="23"/>
        <v>1162.3499999999999</v>
      </c>
      <c r="AS99">
        <f t="shared" si="20"/>
        <v>0</v>
      </c>
      <c r="AT99"/>
      <c r="AU99"/>
      <c r="AV99"/>
      <c r="AW99"/>
      <c r="AX99"/>
      <c r="AY99"/>
      <c r="AZ99"/>
      <c r="BA99"/>
      <c r="BB99"/>
      <c r="BC99"/>
      <c r="BD99"/>
      <c r="BE99"/>
    </row>
    <row r="100" spans="1:57" ht="27" customHeight="1">
      <c r="B100" s="295">
        <v>39</v>
      </c>
      <c r="C100" s="296" t="s">
        <v>212</v>
      </c>
      <c r="D100" s="296" t="s">
        <v>76</v>
      </c>
      <c r="E100" s="317">
        <v>149.30000000000001</v>
      </c>
      <c r="F100" s="334">
        <v>17.670000000000002</v>
      </c>
      <c r="G100" s="317">
        <v>140.34</v>
      </c>
      <c r="H100" s="334">
        <v>2.99</v>
      </c>
      <c r="I100" s="674">
        <v>149.37</v>
      </c>
      <c r="J100" s="725">
        <v>10.99</v>
      </c>
      <c r="K100" s="396"/>
      <c r="L100" s="764"/>
      <c r="M100" s="411"/>
      <c r="AB100"/>
      <c r="AC100"/>
      <c r="AD100"/>
      <c r="AE100"/>
      <c r="AF100"/>
      <c r="AG100"/>
      <c r="AH100"/>
      <c r="AI100"/>
      <c r="AJ100"/>
      <c r="AK100"/>
      <c r="AL100"/>
      <c r="AM100"/>
      <c r="AN100"/>
      <c r="AO100"/>
      <c r="AP100" s="272"/>
      <c r="AQ100" s="283">
        <f t="shared" si="21"/>
        <v>36</v>
      </c>
      <c r="AR100">
        <f t="shared" si="23"/>
        <v>1165.76</v>
      </c>
      <c r="AS100">
        <f t="shared" si="20"/>
        <v>0</v>
      </c>
      <c r="AT100"/>
      <c r="AU100"/>
      <c r="AV100"/>
      <c r="AW100"/>
      <c r="AX100"/>
      <c r="AY100"/>
      <c r="AZ100"/>
      <c r="BA100"/>
      <c r="BB100"/>
      <c r="BC100"/>
      <c r="BD100"/>
      <c r="BE100"/>
    </row>
    <row r="101" spans="1:57" ht="27" customHeight="1">
      <c r="B101" s="297">
        <f>+B100+1</f>
        <v>40</v>
      </c>
      <c r="C101" s="338" t="s">
        <v>213</v>
      </c>
      <c r="D101" s="338" t="s">
        <v>80</v>
      </c>
      <c r="E101" s="331">
        <v>39</v>
      </c>
      <c r="F101" s="316">
        <v>0.47399999999999998</v>
      </c>
      <c r="G101" s="331"/>
      <c r="H101" s="316"/>
      <c r="I101" s="678">
        <v>38.369999999999997</v>
      </c>
      <c r="J101" s="730">
        <v>0.40500000000000003</v>
      </c>
      <c r="K101" s="396"/>
      <c r="L101" s="765"/>
      <c r="M101" s="410"/>
      <c r="AB101"/>
      <c r="AC101"/>
      <c r="AD101"/>
      <c r="AE101"/>
      <c r="AF101"/>
      <c r="AG101"/>
      <c r="AH101"/>
      <c r="AI101"/>
      <c r="AJ101"/>
      <c r="AK101"/>
      <c r="AL101"/>
      <c r="AM101"/>
      <c r="AN101"/>
      <c r="AO101"/>
      <c r="AP101" s="272"/>
      <c r="AQ101" s="283">
        <f t="shared" si="21"/>
        <v>37</v>
      </c>
      <c r="AR101">
        <f t="shared" si="23"/>
        <v>1171.9000000000001</v>
      </c>
      <c r="AS101">
        <f t="shared" si="20"/>
        <v>0</v>
      </c>
      <c r="AT101"/>
      <c r="AU101"/>
      <c r="AV101"/>
      <c r="AW101"/>
      <c r="AX101"/>
      <c r="AY101"/>
      <c r="AZ101"/>
      <c r="BA101"/>
      <c r="BB101"/>
      <c r="BC101"/>
      <c r="BD101"/>
      <c r="BE101"/>
    </row>
    <row r="102" spans="1:57" ht="27" customHeight="1" thickBot="1">
      <c r="B102" s="299">
        <v>41</v>
      </c>
      <c r="C102" s="300" t="s">
        <v>214</v>
      </c>
      <c r="D102" s="300" t="s">
        <v>80</v>
      </c>
      <c r="E102" s="339">
        <v>70</v>
      </c>
      <c r="F102" s="318">
        <v>0.81699999999999995</v>
      </c>
      <c r="G102" s="339"/>
      <c r="H102" s="318"/>
      <c r="I102" s="673">
        <v>70.05</v>
      </c>
      <c r="J102" s="730">
        <v>0.753</v>
      </c>
      <c r="K102" s="397"/>
      <c r="L102" s="766"/>
      <c r="M102" s="410"/>
      <c r="AB102"/>
      <c r="AC102"/>
      <c r="AD102"/>
      <c r="AE102"/>
      <c r="AF102"/>
      <c r="AG102"/>
      <c r="AH102"/>
      <c r="AI102"/>
      <c r="AJ102"/>
      <c r="AK102"/>
      <c r="AL102"/>
      <c r="AM102"/>
      <c r="AN102"/>
      <c r="AO102"/>
      <c r="AP102" s="272"/>
      <c r="AQ102" s="283">
        <f t="shared" si="21"/>
        <v>38</v>
      </c>
      <c r="AR102">
        <f t="shared" si="23"/>
        <v>1179.1300000000001</v>
      </c>
      <c r="AS102">
        <f t="shared" si="20"/>
        <v>0</v>
      </c>
      <c r="AT102"/>
      <c r="AU102"/>
      <c r="AV102"/>
      <c r="AW102"/>
      <c r="AX102"/>
      <c r="AY102"/>
      <c r="AZ102"/>
      <c r="BA102"/>
      <c r="BB102"/>
      <c r="BC102"/>
      <c r="BD102"/>
      <c r="BE102"/>
    </row>
    <row r="103" spans="1:57" ht="27" customHeight="1" thickBot="1">
      <c r="B103" s="293"/>
      <c r="C103" s="294" t="s">
        <v>67</v>
      </c>
      <c r="D103" s="294"/>
      <c r="E103" s="320"/>
      <c r="F103" s="319">
        <f>SUM(F62:F102)</f>
        <v>1813.882478</v>
      </c>
      <c r="G103" s="320"/>
      <c r="H103" s="319">
        <f>SUM(H65:H102)</f>
        <v>554.10700000000008</v>
      </c>
      <c r="I103" s="320"/>
      <c r="J103" s="282">
        <f>SUM(J62:J102)</f>
        <v>1149.944</v>
      </c>
      <c r="K103" s="477"/>
      <c r="M103" s="185"/>
      <c r="AB103"/>
      <c r="AC103"/>
      <c r="AD103"/>
      <c r="AE103"/>
      <c r="AF103"/>
      <c r="AG103"/>
      <c r="AH103"/>
      <c r="AI103"/>
      <c r="AJ103"/>
      <c r="AK103"/>
      <c r="AL103"/>
      <c r="AM103"/>
      <c r="AN103"/>
      <c r="AO103"/>
      <c r="AP103" s="272"/>
      <c r="AQ103" s="283"/>
      <c r="AR103"/>
      <c r="AS103"/>
      <c r="AT103"/>
      <c r="AU103"/>
      <c r="AV103"/>
      <c r="AW103"/>
      <c r="AX103"/>
      <c r="AY103"/>
      <c r="AZ103"/>
      <c r="BA103"/>
      <c r="BB103"/>
      <c r="BC103"/>
      <c r="BD103"/>
      <c r="BE103"/>
    </row>
    <row r="104" spans="1:57" ht="27" customHeight="1" thickBot="1">
      <c r="B104" s="301" t="s">
        <v>68</v>
      </c>
      <c r="C104" s="386" t="s">
        <v>69</v>
      </c>
      <c r="D104" s="386"/>
      <c r="E104" s="324"/>
      <c r="F104" s="321"/>
      <c r="G104" s="322"/>
      <c r="H104" s="323">
        <v>1</v>
      </c>
      <c r="I104" s="324"/>
      <c r="J104" s="267">
        <f>IFERROR(+J103/H103,0)</f>
        <v>2.0753103642437285</v>
      </c>
      <c r="K104" s="302"/>
      <c r="L104" s="314"/>
      <c r="M104" s="185"/>
      <c r="AB104"/>
      <c r="AC104"/>
      <c r="AD104"/>
      <c r="AE104"/>
      <c r="AF104"/>
      <c r="AG104"/>
      <c r="AH104"/>
      <c r="AI104"/>
      <c r="AJ104"/>
      <c r="AK104"/>
      <c r="AL104"/>
      <c r="AM104"/>
      <c r="AN104"/>
      <c r="AO104"/>
      <c r="AP104" s="272"/>
      <c r="AQ104" s="283"/>
      <c r="AR104"/>
      <c r="AS104"/>
      <c r="AT104"/>
      <c r="AU104"/>
      <c r="AV104"/>
      <c r="AW104"/>
      <c r="AX104"/>
      <c r="AY104"/>
      <c r="AZ104"/>
      <c r="BA104"/>
      <c r="BB104"/>
      <c r="BC104"/>
      <c r="BD104"/>
      <c r="BE104"/>
    </row>
    <row r="105" spans="1:57" ht="27" customHeight="1" thickBot="1">
      <c r="A105" s="179" t="s">
        <v>340</v>
      </c>
      <c r="B105" s="303"/>
      <c r="C105" s="519" t="s">
        <v>216</v>
      </c>
      <c r="D105" s="304"/>
      <c r="E105" s="379">
        <v>1736.79</v>
      </c>
      <c r="F105" s="325">
        <v>1</v>
      </c>
      <c r="G105" s="326" t="s">
        <v>68</v>
      </c>
      <c r="H105" s="325">
        <f>+H103/F103*100%</f>
        <v>0.30548120218403702</v>
      </c>
      <c r="I105" s="327"/>
      <c r="J105" s="268">
        <f>+J103/F103</f>
        <v>0.63396830497416601</v>
      </c>
      <c r="K105" s="478"/>
      <c r="L105" s="314"/>
      <c r="M105" s="185"/>
      <c r="AB105"/>
      <c r="AC105"/>
      <c r="AD105"/>
      <c r="AE105"/>
      <c r="AF105"/>
      <c r="AG105"/>
      <c r="AH105"/>
      <c r="AI105"/>
      <c r="AJ105"/>
      <c r="AK105"/>
      <c r="AL105"/>
      <c r="AM105"/>
      <c r="AN105"/>
      <c r="AO105"/>
      <c r="AP105" s="272"/>
      <c r="AQ105" s="283"/>
      <c r="AR105"/>
      <c r="AS105"/>
      <c r="AT105"/>
      <c r="AU105"/>
      <c r="AV105"/>
      <c r="AW105"/>
      <c r="AX105"/>
      <c r="AY105"/>
      <c r="AZ105"/>
      <c r="BA105"/>
      <c r="BB105"/>
      <c r="BC105"/>
      <c r="BD105"/>
      <c r="BE105"/>
    </row>
    <row r="106" spans="1:57" ht="27" customHeight="1" thickBot="1">
      <c r="B106" s="303"/>
      <c r="C106" s="519" t="s">
        <v>217</v>
      </c>
      <c r="D106" s="304"/>
      <c r="E106" s="335">
        <f>F103-E105</f>
        <v>77.092478000000028</v>
      </c>
      <c r="F106" s="306"/>
      <c r="G106" s="305"/>
      <c r="H106" s="306"/>
      <c r="I106" s="260"/>
      <c r="J106" s="306"/>
      <c r="K106" s="505"/>
      <c r="L106" s="306"/>
      <c r="M106" s="185"/>
      <c r="AB106"/>
      <c r="AC106"/>
      <c r="AD106"/>
      <c r="AE106"/>
      <c r="AF106"/>
      <c r="AG106"/>
      <c r="AH106"/>
      <c r="AI106"/>
      <c r="AJ106"/>
      <c r="AK106"/>
      <c r="AL106"/>
      <c r="AM106"/>
      <c r="AN106"/>
      <c r="AO106"/>
      <c r="AP106" s="272"/>
      <c r="AQ106" s="283">
        <f>AQ102+1</f>
        <v>39</v>
      </c>
      <c r="AR106">
        <f t="shared" ref="AR106:AR126" si="24">IF(AD14="tad","tad",AD14)</f>
        <v>1189.47</v>
      </c>
      <c r="AS106">
        <f t="shared" si="20"/>
        <v>0</v>
      </c>
      <c r="AT106"/>
      <c r="AU106"/>
      <c r="AV106"/>
      <c r="AW106"/>
      <c r="AX106"/>
      <c r="AY106"/>
      <c r="AZ106"/>
      <c r="BA106"/>
      <c r="BB106"/>
      <c r="BC106"/>
      <c r="BD106"/>
      <c r="BE106"/>
    </row>
    <row r="107" spans="1:57" ht="27" customHeight="1" thickBot="1">
      <c r="B107" s="292"/>
      <c r="C107" s="261"/>
      <c r="D107" s="261"/>
      <c r="E107" s="261"/>
      <c r="F107" s="520">
        <v>19</v>
      </c>
      <c r="G107" s="571" t="s">
        <v>341</v>
      </c>
      <c r="H107" s="520">
        <v>2022</v>
      </c>
      <c r="I107" s="690"/>
      <c r="J107" s="261"/>
      <c r="K107" s="309"/>
      <c r="L107" s="310"/>
      <c r="M107" s="188"/>
      <c r="AB107"/>
      <c r="AC107"/>
      <c r="AD107"/>
      <c r="AE107"/>
      <c r="AF107"/>
      <c r="AG107"/>
      <c r="AH107"/>
      <c r="AI107"/>
      <c r="AJ107"/>
      <c r="AK107"/>
      <c r="AL107"/>
      <c r="AM107"/>
      <c r="AN107"/>
      <c r="AO107"/>
      <c r="AP107" s="272"/>
      <c r="AQ107" s="283">
        <f t="shared" si="21"/>
        <v>40</v>
      </c>
      <c r="AR107">
        <f t="shared" si="24"/>
        <v>1190.58</v>
      </c>
      <c r="AS107">
        <f t="shared" si="20"/>
        <v>0</v>
      </c>
      <c r="AT107"/>
      <c r="AU107"/>
      <c r="AV107"/>
      <c r="AW107"/>
      <c r="AX107"/>
      <c r="AY107"/>
      <c r="AZ107"/>
      <c r="BA107"/>
      <c r="BB107"/>
      <c r="BC107"/>
      <c r="BD107"/>
      <c r="BE107"/>
    </row>
    <row r="108" spans="1:57" ht="27" customHeight="1">
      <c r="B108" s="383" t="s">
        <v>18</v>
      </c>
      <c r="C108" s="386" t="s">
        <v>19</v>
      </c>
      <c r="D108" s="386" t="s">
        <v>73</v>
      </c>
      <c r="E108" s="863" t="s">
        <v>20</v>
      </c>
      <c r="F108" s="864"/>
      <c r="G108" s="863" t="s">
        <v>94</v>
      </c>
      <c r="H108" s="864"/>
      <c r="I108" s="863" t="s">
        <v>22</v>
      </c>
      <c r="J108" s="864"/>
      <c r="K108" s="380"/>
      <c r="L108" s="311"/>
      <c r="M108" s="189"/>
      <c r="AB108"/>
      <c r="AC108"/>
      <c r="AD108"/>
      <c r="AE108"/>
      <c r="AF108"/>
      <c r="AG108"/>
      <c r="AH108"/>
      <c r="AI108"/>
      <c r="AJ108"/>
      <c r="AK108"/>
      <c r="AL108"/>
      <c r="AM108"/>
      <c r="AN108"/>
      <c r="AO108"/>
      <c r="AP108" s="272"/>
      <c r="AQ108" s="283">
        <f t="shared" si="21"/>
        <v>41</v>
      </c>
      <c r="AR108">
        <f t="shared" si="24"/>
        <v>1202.24</v>
      </c>
      <c r="AS108">
        <f t="shared" si="20"/>
        <v>0</v>
      </c>
      <c r="AT108"/>
      <c r="AU108"/>
      <c r="AV108"/>
      <c r="AW108"/>
      <c r="AX108"/>
      <c r="AY108"/>
      <c r="AZ108"/>
      <c r="BA108"/>
      <c r="BB108"/>
      <c r="BC108"/>
      <c r="BD108"/>
      <c r="BE108"/>
    </row>
    <row r="109" spans="1:57" ht="27" customHeight="1">
      <c r="B109" s="384"/>
      <c r="C109" s="387"/>
      <c r="D109" s="387"/>
      <c r="E109" s="263" t="s">
        <v>24</v>
      </c>
      <c r="F109" s="263" t="s">
        <v>25</v>
      </c>
      <c r="G109" s="262" t="s">
        <v>24</v>
      </c>
      <c r="H109" s="263" t="s">
        <v>25</v>
      </c>
      <c r="I109" s="262" t="s">
        <v>24</v>
      </c>
      <c r="J109" s="263" t="s">
        <v>25</v>
      </c>
      <c r="K109" s="381"/>
      <c r="L109" s="311"/>
      <c r="M109" s="187"/>
      <c r="AB109"/>
      <c r="AC109"/>
      <c r="AD109"/>
      <c r="AE109"/>
      <c r="AF109"/>
      <c r="AG109"/>
      <c r="AH109"/>
      <c r="AI109"/>
      <c r="AJ109"/>
      <c r="AK109"/>
      <c r="AL109"/>
      <c r="AM109"/>
      <c r="AN109"/>
      <c r="AO109"/>
      <c r="AP109" s="272"/>
      <c r="AQ109" s="283">
        <f t="shared" si="21"/>
        <v>42</v>
      </c>
      <c r="AR109">
        <f t="shared" si="24"/>
        <v>1209.53</v>
      </c>
      <c r="AS109">
        <f t="shared" si="20"/>
        <v>0</v>
      </c>
      <c r="AT109"/>
      <c r="AU109"/>
      <c r="AV109"/>
      <c r="AW109"/>
      <c r="AX109"/>
      <c r="AY109"/>
      <c r="AZ109"/>
      <c r="BA109"/>
      <c r="BB109"/>
      <c r="BC109"/>
      <c r="BD109"/>
      <c r="BE109"/>
    </row>
    <row r="110" spans="1:57" ht="27" customHeight="1" thickBot="1">
      <c r="B110" s="385"/>
      <c r="C110" s="388"/>
      <c r="D110" s="388"/>
      <c r="E110" s="265" t="s">
        <v>26</v>
      </c>
      <c r="F110" s="265" t="s">
        <v>155</v>
      </c>
      <c r="G110" s="264" t="s">
        <v>26</v>
      </c>
      <c r="H110" s="265" t="s">
        <v>155</v>
      </c>
      <c r="I110" s="264" t="s">
        <v>26</v>
      </c>
      <c r="J110" s="265" t="s">
        <v>155</v>
      </c>
      <c r="K110" s="382"/>
      <c r="L110" s="311"/>
      <c r="M110" s="187"/>
      <c r="AB110"/>
      <c r="AC110"/>
      <c r="AD110"/>
      <c r="AE110"/>
      <c r="AF110"/>
      <c r="AG110"/>
      <c r="AH110"/>
      <c r="AI110"/>
      <c r="AJ110"/>
      <c r="AK110"/>
      <c r="AL110"/>
      <c r="AM110"/>
      <c r="AN110"/>
      <c r="AO110"/>
      <c r="AP110" s="272"/>
      <c r="AQ110" s="283">
        <f t="shared" si="21"/>
        <v>43</v>
      </c>
      <c r="AR110">
        <f t="shared" si="24"/>
        <v>1208.1500000000001</v>
      </c>
      <c r="AS110">
        <f t="shared" si="20"/>
        <v>0</v>
      </c>
      <c r="AT110"/>
      <c r="AU110"/>
      <c r="AV110"/>
      <c r="AW110"/>
      <c r="AX110"/>
      <c r="AY110"/>
      <c r="AZ110"/>
      <c r="BA110"/>
      <c r="BB110"/>
      <c r="BC110"/>
      <c r="BD110"/>
      <c r="BE110"/>
    </row>
    <row r="111" spans="1:57" ht="27" customHeight="1" thickBot="1">
      <c r="B111" s="293">
        <v>1</v>
      </c>
      <c r="C111" s="294">
        <v>2</v>
      </c>
      <c r="D111" s="294">
        <v>3</v>
      </c>
      <c r="E111" s="294">
        <v>4</v>
      </c>
      <c r="F111" s="294">
        <v>5</v>
      </c>
      <c r="G111" s="294">
        <v>6</v>
      </c>
      <c r="H111" s="294">
        <v>7</v>
      </c>
      <c r="I111" s="294">
        <v>8</v>
      </c>
      <c r="J111" s="294">
        <v>9</v>
      </c>
      <c r="K111" s="312"/>
      <c r="L111" s="311"/>
      <c r="M111" s="187"/>
      <c r="AB111"/>
      <c r="AC111"/>
      <c r="AD111"/>
      <c r="AE111"/>
      <c r="AF111"/>
      <c r="AG111"/>
      <c r="AH111"/>
      <c r="AI111"/>
      <c r="AJ111"/>
      <c r="AK111"/>
      <c r="AL111"/>
      <c r="AM111"/>
      <c r="AN111"/>
      <c r="AO111"/>
      <c r="AP111" s="272"/>
      <c r="AQ111" s="283">
        <f t="shared" si="21"/>
        <v>44</v>
      </c>
      <c r="AR111">
        <f t="shared" si="24"/>
        <v>1223.95</v>
      </c>
      <c r="AS111">
        <f t="shared" si="20"/>
        <v>0</v>
      </c>
      <c r="AT111"/>
      <c r="AU111"/>
      <c r="AV111"/>
      <c r="AW111"/>
      <c r="AX111"/>
      <c r="AY111"/>
      <c r="AZ111"/>
      <c r="BA111"/>
      <c r="BB111"/>
      <c r="BC111"/>
      <c r="BD111"/>
      <c r="BE111"/>
    </row>
    <row r="112" spans="1:57" ht="27" customHeight="1">
      <c r="B112" s="295">
        <v>1</v>
      </c>
      <c r="C112" s="296" t="s">
        <v>28</v>
      </c>
      <c r="D112" s="296" t="s">
        <v>74</v>
      </c>
      <c r="E112" s="331">
        <v>55.77</v>
      </c>
      <c r="F112" s="316">
        <v>31.144597999999998</v>
      </c>
      <c r="G112" s="257">
        <v>47.74</v>
      </c>
      <c r="H112" s="257">
        <v>1.8149999999999999</v>
      </c>
      <c r="I112" s="257">
        <v>53.02</v>
      </c>
      <c r="J112" s="257">
        <v>17.065999999999999</v>
      </c>
      <c r="K112" s="313"/>
      <c r="L112" s="480"/>
      <c r="M112" s="187"/>
      <c r="AB112"/>
      <c r="AC112"/>
      <c r="AD112"/>
      <c r="AE112"/>
      <c r="AF112"/>
      <c r="AG112"/>
      <c r="AH112"/>
      <c r="AI112"/>
      <c r="AJ112"/>
      <c r="AK112"/>
      <c r="AL112"/>
      <c r="AM112"/>
      <c r="AN112"/>
      <c r="AO112"/>
      <c r="AP112" s="272"/>
      <c r="AQ112" s="283">
        <f t="shared" si="21"/>
        <v>45</v>
      </c>
      <c r="AR112">
        <f t="shared" si="24"/>
        <v>1246.25</v>
      </c>
      <c r="AS112">
        <f t="shared" si="20"/>
        <v>0</v>
      </c>
      <c r="AT112"/>
      <c r="AU112"/>
      <c r="AV112"/>
      <c r="AW112"/>
      <c r="AX112"/>
      <c r="AY112"/>
      <c r="AZ112"/>
      <c r="BA112"/>
      <c r="BB112"/>
      <c r="BC112"/>
      <c r="BD112"/>
      <c r="BE112"/>
    </row>
    <row r="113" spans="2:57" ht="27" customHeight="1">
      <c r="B113" s="297">
        <f>+B112+1</f>
        <v>2</v>
      </c>
      <c r="C113" s="338" t="s">
        <v>29</v>
      </c>
      <c r="D113" s="338" t="s">
        <v>74</v>
      </c>
      <c r="E113" s="317">
        <v>339.5</v>
      </c>
      <c r="F113" s="334">
        <v>7.77</v>
      </c>
      <c r="G113" s="258">
        <v>331.78</v>
      </c>
      <c r="H113" s="298">
        <v>1.76</v>
      </c>
      <c r="I113" s="258">
        <v>339.68</v>
      </c>
      <c r="J113" s="298">
        <v>7.92</v>
      </c>
      <c r="K113" s="313"/>
      <c r="L113" s="481"/>
      <c r="M113" s="187"/>
      <c r="AB113"/>
      <c r="AC113"/>
      <c r="AD113"/>
      <c r="AE113"/>
      <c r="AF113"/>
      <c r="AG113"/>
      <c r="AH113"/>
      <c r="AI113"/>
      <c r="AJ113"/>
      <c r="AK113"/>
      <c r="AL113"/>
      <c r="AM113"/>
      <c r="AN113"/>
      <c r="AO113"/>
      <c r="AP113" s="272"/>
      <c r="AQ113" s="283">
        <f t="shared" si="21"/>
        <v>46</v>
      </c>
      <c r="AR113">
        <f t="shared" si="24"/>
        <v>1270.22</v>
      </c>
      <c r="AS113">
        <f t="shared" si="20"/>
        <v>0</v>
      </c>
      <c r="AT113"/>
      <c r="AU113"/>
      <c r="AV113"/>
      <c r="AW113"/>
      <c r="AX113"/>
      <c r="AY113"/>
      <c r="AZ113"/>
      <c r="BA113"/>
      <c r="BB113"/>
      <c r="BC113"/>
      <c r="BD113"/>
      <c r="BE113"/>
    </row>
    <row r="114" spans="2:57" ht="27" customHeight="1">
      <c r="B114" s="297">
        <f t="shared" ref="B114:B148" si="25">+B113+1</f>
        <v>3</v>
      </c>
      <c r="C114" s="338" t="s">
        <v>30</v>
      </c>
      <c r="D114" s="338" t="s">
        <v>75</v>
      </c>
      <c r="E114" s="331">
        <v>77.5</v>
      </c>
      <c r="F114" s="316">
        <v>49.02</v>
      </c>
      <c r="G114" s="258">
        <v>66.260000000000005</v>
      </c>
      <c r="H114" s="298">
        <v>4.1550000000000002</v>
      </c>
      <c r="I114" s="258">
        <v>74.260000000000005</v>
      </c>
      <c r="J114" s="298">
        <v>30.393000000000001</v>
      </c>
      <c r="K114" s="313"/>
      <c r="L114" s="481"/>
      <c r="M114" s="395"/>
      <c r="AB114"/>
      <c r="AC114"/>
      <c r="AD114"/>
      <c r="AE114"/>
      <c r="AF114"/>
      <c r="AG114"/>
      <c r="AH114"/>
      <c r="AI114"/>
      <c r="AJ114"/>
      <c r="AK114"/>
      <c r="AL114"/>
      <c r="AM114"/>
      <c r="AN114"/>
      <c r="AO114"/>
      <c r="AP114" s="272"/>
      <c r="AQ114" s="283">
        <f t="shared" si="21"/>
        <v>47</v>
      </c>
      <c r="AR114">
        <f t="shared" si="24"/>
        <v>1280.3399999999999</v>
      </c>
      <c r="AS114">
        <f t="shared" si="20"/>
        <v>0</v>
      </c>
      <c r="AT114"/>
      <c r="AU114"/>
      <c r="AV114"/>
      <c r="AW114"/>
      <c r="AX114"/>
      <c r="AY114"/>
      <c r="AZ114"/>
      <c r="BA114"/>
      <c r="BB114"/>
      <c r="BC114"/>
      <c r="BD114"/>
      <c r="BE114"/>
    </row>
    <row r="115" spans="2:57" ht="27" customHeight="1">
      <c r="B115" s="297">
        <f t="shared" si="25"/>
        <v>4</v>
      </c>
      <c r="C115" s="338" t="s">
        <v>31</v>
      </c>
      <c r="D115" s="338" t="s">
        <v>76</v>
      </c>
      <c r="E115" s="331">
        <v>463.3</v>
      </c>
      <c r="F115" s="316">
        <v>49.9</v>
      </c>
      <c r="G115" s="330">
        <v>462.42</v>
      </c>
      <c r="H115" s="330">
        <v>36.279000000000003</v>
      </c>
      <c r="I115" s="316">
        <v>461.43</v>
      </c>
      <c r="J115" s="298">
        <v>20.702999999999999</v>
      </c>
      <c r="K115" s="313"/>
      <c r="L115" s="482"/>
      <c r="M115" s="187"/>
      <c r="AB115"/>
      <c r="AC115"/>
      <c r="AD115"/>
      <c r="AE115"/>
      <c r="AF115"/>
      <c r="AG115"/>
      <c r="AH115"/>
      <c r="AI115"/>
      <c r="AJ115"/>
      <c r="AK115"/>
      <c r="AL115"/>
      <c r="AM115"/>
      <c r="AN115"/>
      <c r="AO115"/>
      <c r="AP115" s="272"/>
      <c r="AQ115" s="283">
        <f t="shared" si="21"/>
        <v>48</v>
      </c>
      <c r="AR115">
        <f t="shared" si="24"/>
        <v>1292.32</v>
      </c>
      <c r="AS115">
        <f t="shared" si="20"/>
        <v>0</v>
      </c>
      <c r="AT115"/>
      <c r="AU115"/>
      <c r="AV115"/>
      <c r="AW115"/>
      <c r="AX115"/>
      <c r="AY115"/>
      <c r="AZ115"/>
      <c r="BA115"/>
      <c r="BB115"/>
      <c r="BC115"/>
      <c r="BD115"/>
      <c r="BE115"/>
    </row>
    <row r="116" spans="2:57" ht="27" customHeight="1">
      <c r="B116" s="297">
        <v>5</v>
      </c>
      <c r="C116" s="338" t="s">
        <v>32</v>
      </c>
      <c r="D116" s="338" t="s">
        <v>77</v>
      </c>
      <c r="E116" s="331">
        <v>207</v>
      </c>
      <c r="F116" s="316">
        <v>9.5030000000000001</v>
      </c>
      <c r="G116" s="258">
        <v>195.72</v>
      </c>
      <c r="H116" s="259">
        <v>1.349</v>
      </c>
      <c r="I116" s="673">
        <v>207.11</v>
      </c>
      <c r="J116" s="727">
        <v>9.65</v>
      </c>
      <c r="K116" s="313"/>
      <c r="L116" s="483"/>
      <c r="AB116"/>
      <c r="AC116"/>
      <c r="AD116"/>
      <c r="AE116"/>
      <c r="AF116"/>
      <c r="AG116"/>
      <c r="AH116"/>
      <c r="AI116"/>
      <c r="AJ116"/>
      <c r="AK116"/>
      <c r="AL116"/>
      <c r="AM116"/>
      <c r="AN116"/>
      <c r="AO116"/>
      <c r="AP116" s="272"/>
      <c r="AQ116" s="283">
        <f t="shared" si="21"/>
        <v>49</v>
      </c>
      <c r="AR116">
        <f t="shared" si="24"/>
        <v>1299.3900000000001</v>
      </c>
      <c r="AS116">
        <f t="shared" si="20"/>
        <v>0</v>
      </c>
      <c r="AT116"/>
      <c r="AU116"/>
      <c r="AV116"/>
      <c r="AW116"/>
      <c r="AX116"/>
      <c r="AY116"/>
      <c r="AZ116"/>
      <c r="BA116"/>
      <c r="BB116"/>
      <c r="BC116"/>
      <c r="BD116"/>
      <c r="BE116"/>
    </row>
    <row r="117" spans="2:57" ht="27" customHeight="1">
      <c r="B117" s="297">
        <v>6</v>
      </c>
      <c r="C117" s="338" t="s">
        <v>33</v>
      </c>
      <c r="D117" s="338" t="s">
        <v>77</v>
      </c>
      <c r="E117" s="331">
        <v>320</v>
      </c>
      <c r="F117" s="316">
        <v>5.1509999999999998</v>
      </c>
      <c r="G117" s="258">
        <v>308.10000000000002</v>
      </c>
      <c r="H117" s="259">
        <v>0.69499999999999995</v>
      </c>
      <c r="I117" s="673">
        <v>318.89999999999998</v>
      </c>
      <c r="J117" s="727">
        <v>1.7929999999999999</v>
      </c>
      <c r="K117" s="313"/>
      <c r="L117" s="484"/>
      <c r="AB117"/>
      <c r="AC117"/>
      <c r="AD117"/>
      <c r="AE117"/>
      <c r="AF117"/>
      <c r="AG117"/>
      <c r="AH117"/>
      <c r="AI117"/>
      <c r="AJ117"/>
      <c r="AK117"/>
      <c r="AL117"/>
      <c r="AM117"/>
      <c r="AN117"/>
      <c r="AO117"/>
      <c r="AP117" s="272"/>
      <c r="AQ117" s="283">
        <f t="shared" si="21"/>
        <v>50</v>
      </c>
      <c r="AR117">
        <f t="shared" si="24"/>
        <v>1313.45</v>
      </c>
      <c r="AS117">
        <f t="shared" si="20"/>
        <v>0</v>
      </c>
      <c r="AT117"/>
      <c r="AU117"/>
      <c r="AV117"/>
      <c r="AW117"/>
      <c r="AX117"/>
      <c r="AY117"/>
      <c r="AZ117"/>
      <c r="BA117"/>
      <c r="BB117"/>
      <c r="BC117"/>
      <c r="BD117"/>
      <c r="BE117"/>
    </row>
    <row r="118" spans="2:57" ht="27" customHeight="1">
      <c r="B118" s="297">
        <f t="shared" si="25"/>
        <v>7</v>
      </c>
      <c r="C118" s="338" t="s">
        <v>34</v>
      </c>
      <c r="D118" s="338" t="s">
        <v>78</v>
      </c>
      <c r="E118" s="331">
        <v>90</v>
      </c>
      <c r="F118" s="316">
        <v>689.09100000000001</v>
      </c>
      <c r="G118" s="258">
        <v>76.59</v>
      </c>
      <c r="H118" s="258">
        <v>202.14599999999999</v>
      </c>
      <c r="I118" s="673">
        <v>85.1</v>
      </c>
      <c r="J118" s="727">
        <v>466.93400000000003</v>
      </c>
      <c r="K118" s="313"/>
      <c r="L118" s="483"/>
      <c r="AB118"/>
      <c r="AC118"/>
      <c r="AD118"/>
      <c r="AE118"/>
      <c r="AF118"/>
      <c r="AG118"/>
      <c r="AH118"/>
      <c r="AI118"/>
      <c r="AJ118"/>
      <c r="AK118"/>
      <c r="AL118"/>
      <c r="AM118"/>
      <c r="AN118"/>
      <c r="AO118"/>
      <c r="AP118" s="272"/>
      <c r="AQ118" s="283">
        <f t="shared" si="21"/>
        <v>51</v>
      </c>
      <c r="AR118">
        <f t="shared" si="24"/>
        <v>1308.3</v>
      </c>
      <c r="AS118">
        <f t="shared" si="20"/>
        <v>0</v>
      </c>
      <c r="AT118"/>
      <c r="AU118"/>
      <c r="AV118"/>
      <c r="AW118"/>
      <c r="AX118"/>
      <c r="AY118"/>
      <c r="AZ118"/>
      <c r="BA118"/>
      <c r="BB118"/>
      <c r="BC118"/>
      <c r="BD118"/>
      <c r="BE118"/>
    </row>
    <row r="119" spans="2:57" ht="27" customHeight="1">
      <c r="B119" s="297">
        <f t="shared" si="25"/>
        <v>8</v>
      </c>
      <c r="C119" s="338" t="s">
        <v>35</v>
      </c>
      <c r="D119" s="338" t="s">
        <v>79</v>
      </c>
      <c r="E119" s="331">
        <v>120.5</v>
      </c>
      <c r="F119" s="316">
        <v>2.0920000000000001</v>
      </c>
      <c r="G119" s="258">
        <v>115.13</v>
      </c>
      <c r="H119" s="298">
        <v>0.45800000000000002</v>
      </c>
      <c r="I119" s="332">
        <v>120.32</v>
      </c>
      <c r="J119" s="727">
        <v>1.71</v>
      </c>
      <c r="K119" s="313"/>
      <c r="L119" s="485"/>
      <c r="AB119"/>
      <c r="AC119"/>
      <c r="AD119"/>
      <c r="AE119"/>
      <c r="AF119"/>
      <c r="AG119"/>
      <c r="AH119"/>
      <c r="AI119"/>
      <c r="AJ119"/>
      <c r="AK119"/>
      <c r="AL119"/>
      <c r="AM119"/>
      <c r="AN119"/>
      <c r="AO119"/>
      <c r="AP119" s="272"/>
      <c r="AQ119" s="283">
        <f t="shared" si="21"/>
        <v>52</v>
      </c>
      <c r="AR119">
        <f t="shared" si="24"/>
        <v>1306.71</v>
      </c>
      <c r="AS119">
        <f t="shared" si="20"/>
        <v>0</v>
      </c>
      <c r="AT119"/>
      <c r="AU119"/>
      <c r="AV119"/>
      <c r="AW119"/>
      <c r="AX119"/>
      <c r="AY119"/>
      <c r="AZ119"/>
      <c r="BA119"/>
      <c r="BB119"/>
      <c r="BC119"/>
      <c r="BD119"/>
      <c r="BE119"/>
    </row>
    <row r="120" spans="2:57" ht="27" customHeight="1">
      <c r="B120" s="297">
        <f t="shared" si="25"/>
        <v>9</v>
      </c>
      <c r="C120" s="338" t="s">
        <v>36</v>
      </c>
      <c r="D120" s="338" t="s">
        <v>79</v>
      </c>
      <c r="E120" s="331">
        <v>120.8</v>
      </c>
      <c r="F120" s="316">
        <v>2.3530000000000002</v>
      </c>
      <c r="G120" s="258">
        <v>116.7</v>
      </c>
      <c r="H120" s="298">
        <v>0.45100000000000001</v>
      </c>
      <c r="I120" s="673">
        <v>120.04</v>
      </c>
      <c r="J120" s="727">
        <v>1.4410000000000001</v>
      </c>
      <c r="K120" s="313"/>
      <c r="L120" s="483"/>
      <c r="AB120"/>
      <c r="AC120"/>
      <c r="AD120"/>
      <c r="AE120"/>
      <c r="AF120"/>
      <c r="AG120"/>
      <c r="AH120"/>
      <c r="AI120"/>
      <c r="AJ120"/>
      <c r="AK120"/>
      <c r="AL120"/>
      <c r="AM120"/>
      <c r="AN120"/>
      <c r="AO120"/>
      <c r="AP120" s="272"/>
      <c r="AQ120" s="283">
        <f t="shared" si="21"/>
        <v>53</v>
      </c>
      <c r="AR120">
        <f t="shared" si="24"/>
        <v>1308.99</v>
      </c>
      <c r="AS120">
        <f t="shared" si="20"/>
        <v>0</v>
      </c>
      <c r="AT120"/>
      <c r="AU120"/>
      <c r="AV120"/>
      <c r="AW120"/>
      <c r="AX120"/>
      <c r="AY120"/>
      <c r="AZ120"/>
      <c r="BA120"/>
      <c r="BB120"/>
      <c r="BC120"/>
      <c r="BD120"/>
      <c r="BE120"/>
    </row>
    <row r="121" spans="2:57" ht="27" customHeight="1">
      <c r="B121" s="297">
        <f t="shared" si="25"/>
        <v>10</v>
      </c>
      <c r="C121" s="338" t="s">
        <v>37</v>
      </c>
      <c r="D121" s="338" t="s">
        <v>80</v>
      </c>
      <c r="E121" s="331">
        <v>46.5</v>
      </c>
      <c r="F121" s="331">
        <v>4.5999999999999996</v>
      </c>
      <c r="G121" s="258">
        <v>42.76</v>
      </c>
      <c r="H121" s="258">
        <v>1.81</v>
      </c>
      <c r="I121" s="673">
        <v>44.4</v>
      </c>
      <c r="J121" s="733">
        <v>2.3029999999999999</v>
      </c>
      <c r="K121" s="313"/>
      <c r="L121" s="483"/>
      <c r="AB121"/>
      <c r="AC121"/>
      <c r="AD121"/>
      <c r="AE121"/>
      <c r="AF121"/>
      <c r="AG121"/>
      <c r="AH121"/>
      <c r="AI121"/>
      <c r="AJ121"/>
      <c r="AK121"/>
      <c r="AL121"/>
      <c r="AM121"/>
      <c r="AN121"/>
      <c r="AO121"/>
      <c r="AP121" s="272"/>
      <c r="AQ121" s="283">
        <f t="shared" si="21"/>
        <v>54</v>
      </c>
      <c r="AR121">
        <f t="shared" si="24"/>
        <v>1310.3</v>
      </c>
      <c r="AS121">
        <f t="shared" si="20"/>
        <v>0</v>
      </c>
      <c r="AT121"/>
      <c r="AU121"/>
      <c r="AV121"/>
      <c r="AW121"/>
      <c r="AX121"/>
      <c r="AY121"/>
      <c r="AZ121"/>
      <c r="BA121"/>
      <c r="BB121"/>
      <c r="BC121"/>
      <c r="BD121"/>
      <c r="BE121"/>
    </row>
    <row r="122" spans="2:57" ht="27" customHeight="1">
      <c r="B122" s="297">
        <f t="shared" si="25"/>
        <v>11</v>
      </c>
      <c r="C122" s="338" t="s">
        <v>39</v>
      </c>
      <c r="D122" s="338" t="s">
        <v>80</v>
      </c>
      <c r="E122" s="331">
        <v>51.5</v>
      </c>
      <c r="F122" s="316">
        <v>2.4159999999999999</v>
      </c>
      <c r="G122" s="258">
        <v>46.37</v>
      </c>
      <c r="H122" s="258">
        <v>0.78800000000000003</v>
      </c>
      <c r="I122" s="677">
        <v>51.17</v>
      </c>
      <c r="J122" s="727">
        <v>2.4039999999999999</v>
      </c>
      <c r="K122" s="313"/>
      <c r="L122" s="483"/>
      <c r="AB122"/>
      <c r="AC122"/>
      <c r="AD122"/>
      <c r="AE122"/>
      <c r="AF122"/>
      <c r="AG122"/>
      <c r="AH122"/>
      <c r="AI122"/>
      <c r="AJ122"/>
      <c r="AK122"/>
      <c r="AL122"/>
      <c r="AM122"/>
      <c r="AN122"/>
      <c r="AO122"/>
      <c r="AP122" s="272"/>
      <c r="AQ122" s="283">
        <f t="shared" si="21"/>
        <v>55</v>
      </c>
      <c r="AR122">
        <f t="shared" si="24"/>
        <v>1309.3499999999999</v>
      </c>
      <c r="AS122">
        <f t="shared" si="20"/>
        <v>0</v>
      </c>
      <c r="AT122"/>
      <c r="AU122"/>
      <c r="AV122"/>
      <c r="AW122"/>
      <c r="AX122"/>
      <c r="AY122"/>
      <c r="AZ122"/>
      <c r="BA122"/>
      <c r="BB122"/>
      <c r="BC122"/>
      <c r="BD122"/>
      <c r="BE122"/>
    </row>
    <row r="123" spans="2:57" ht="27" customHeight="1">
      <c r="B123" s="297">
        <f t="shared" si="25"/>
        <v>12</v>
      </c>
      <c r="C123" s="338" t="s">
        <v>40</v>
      </c>
      <c r="D123" s="338" t="s">
        <v>78</v>
      </c>
      <c r="E123" s="331">
        <v>81</v>
      </c>
      <c r="F123" s="316">
        <v>1.093</v>
      </c>
      <c r="G123" s="258">
        <v>75</v>
      </c>
      <c r="H123" s="627">
        <v>0.27200000000000002</v>
      </c>
      <c r="I123" s="673">
        <v>78.94</v>
      </c>
      <c r="J123" s="727">
        <v>1.0820000000000001</v>
      </c>
      <c r="K123" s="313"/>
      <c r="L123" s="483"/>
      <c r="AB123"/>
      <c r="AC123"/>
      <c r="AD123"/>
      <c r="AE123"/>
      <c r="AF123"/>
      <c r="AG123"/>
      <c r="AH123"/>
      <c r="AI123"/>
      <c r="AJ123"/>
      <c r="AK123"/>
      <c r="AL123"/>
      <c r="AM123"/>
      <c r="AN123"/>
      <c r="AO123"/>
      <c r="AP123" s="272"/>
      <c r="AQ123" s="283">
        <f t="shared" si="21"/>
        <v>56</v>
      </c>
      <c r="AR123">
        <f t="shared" si="24"/>
        <v>1305.58</v>
      </c>
      <c r="AS123">
        <f t="shared" si="20"/>
        <v>0</v>
      </c>
      <c r="AT123"/>
      <c r="AU123"/>
      <c r="AV123"/>
      <c r="AW123"/>
      <c r="AX123"/>
      <c r="AY123"/>
      <c r="AZ123"/>
      <c r="BA123"/>
      <c r="BB123"/>
      <c r="BC123"/>
      <c r="BD123"/>
      <c r="BE123"/>
    </row>
    <row r="124" spans="2:57" ht="27" customHeight="1">
      <c r="B124" s="297">
        <f t="shared" si="25"/>
        <v>13</v>
      </c>
      <c r="C124" s="338" t="s">
        <v>41</v>
      </c>
      <c r="D124" s="338" t="s">
        <v>78</v>
      </c>
      <c r="E124" s="331">
        <v>82.8</v>
      </c>
      <c r="F124" s="316">
        <v>0.42899999999999999</v>
      </c>
      <c r="G124" s="258">
        <v>81.19</v>
      </c>
      <c r="H124" s="298">
        <v>0.20399999999999999</v>
      </c>
      <c r="I124" s="673">
        <v>81.77</v>
      </c>
      <c r="J124" s="727">
        <v>7.1999999999999995E-2</v>
      </c>
      <c r="K124" s="313"/>
      <c r="L124" s="483"/>
      <c r="AB124"/>
      <c r="AC124"/>
      <c r="AD124"/>
      <c r="AE124"/>
      <c r="AF124"/>
      <c r="AG124"/>
      <c r="AH124"/>
      <c r="AI124"/>
      <c r="AJ124"/>
      <c r="AK124"/>
      <c r="AL124"/>
      <c r="AM124"/>
      <c r="AN124"/>
      <c r="AO124"/>
      <c r="AP124" s="272"/>
      <c r="AQ124" s="283">
        <f t="shared" si="21"/>
        <v>57</v>
      </c>
      <c r="AR124">
        <f t="shared" si="24"/>
        <v>1306.5</v>
      </c>
      <c r="AS124">
        <f t="shared" si="20"/>
        <v>0</v>
      </c>
      <c r="AT124"/>
      <c r="AU124"/>
      <c r="AV124"/>
      <c r="AW124"/>
      <c r="AX124"/>
      <c r="AY124"/>
      <c r="AZ124"/>
      <c r="BA124"/>
      <c r="BB124"/>
      <c r="BC124"/>
      <c r="BD124"/>
      <c r="BE124"/>
    </row>
    <row r="125" spans="2:57" ht="27" customHeight="1">
      <c r="B125" s="297">
        <f t="shared" si="25"/>
        <v>14</v>
      </c>
      <c r="C125" s="338" t="s">
        <v>42</v>
      </c>
      <c r="D125" s="338" t="s">
        <v>78</v>
      </c>
      <c r="E125" s="331">
        <v>69.95</v>
      </c>
      <c r="F125" s="316">
        <v>0.25</v>
      </c>
      <c r="G125" s="258">
        <v>68.63</v>
      </c>
      <c r="H125" s="258">
        <v>9.5000000000000001E-2</v>
      </c>
      <c r="I125" s="673">
        <v>63.88</v>
      </c>
      <c r="J125" s="727">
        <v>0.24</v>
      </c>
      <c r="K125" s="313"/>
      <c r="L125" s="483"/>
      <c r="AB125"/>
      <c r="AC125"/>
      <c r="AD125"/>
      <c r="AE125"/>
      <c r="AF125"/>
      <c r="AG125"/>
      <c r="AH125"/>
      <c r="AI125"/>
      <c r="AJ125"/>
      <c r="AK125"/>
      <c r="AL125"/>
      <c r="AM125"/>
      <c r="AN125"/>
      <c r="AO125"/>
      <c r="AP125" s="272"/>
      <c r="AQ125" s="283">
        <f t="shared" si="21"/>
        <v>58</v>
      </c>
      <c r="AR125">
        <f t="shared" si="24"/>
        <v>1326.16</v>
      </c>
      <c r="AS125">
        <f t="shared" si="20"/>
        <v>0</v>
      </c>
      <c r="AT125"/>
      <c r="AU125"/>
      <c r="AV125"/>
      <c r="AW125"/>
      <c r="AX125"/>
      <c r="AY125"/>
      <c r="AZ125"/>
      <c r="BA125"/>
      <c r="BB125"/>
      <c r="BC125"/>
      <c r="BD125"/>
      <c r="BE125"/>
    </row>
    <row r="126" spans="2:57" ht="27" customHeight="1">
      <c r="B126" s="297">
        <f t="shared" si="25"/>
        <v>15</v>
      </c>
      <c r="C126" s="338" t="s">
        <v>43</v>
      </c>
      <c r="D126" s="338" t="s">
        <v>78</v>
      </c>
      <c r="E126" s="331">
        <v>48.2</v>
      </c>
      <c r="F126" s="316">
        <v>0.38500000000000001</v>
      </c>
      <c r="G126" s="258">
        <v>44.79</v>
      </c>
      <c r="H126" s="298">
        <v>2.7E-2</v>
      </c>
      <c r="I126" s="673">
        <v>45.93</v>
      </c>
      <c r="J126" s="727">
        <v>0.24</v>
      </c>
      <c r="K126" s="313"/>
      <c r="L126" s="483"/>
      <c r="AB126"/>
      <c r="AC126"/>
      <c r="AD126"/>
      <c r="AE126"/>
      <c r="AF126"/>
      <c r="AG126"/>
      <c r="AH126"/>
      <c r="AI126"/>
      <c r="AJ126"/>
      <c r="AK126"/>
      <c r="AL126"/>
      <c r="AM126"/>
      <c r="AN126"/>
      <c r="AO126"/>
      <c r="AP126" s="272"/>
      <c r="AQ126" s="283">
        <f t="shared" si="21"/>
        <v>59</v>
      </c>
      <c r="AR126">
        <f t="shared" si="24"/>
        <v>1327.38</v>
      </c>
      <c r="AS126">
        <f t="shared" si="20"/>
        <v>0</v>
      </c>
      <c r="AT126"/>
      <c r="AU126"/>
      <c r="AV126"/>
      <c r="AW126"/>
      <c r="AX126"/>
      <c r="AY126"/>
      <c r="AZ126"/>
      <c r="BA126"/>
      <c r="BB126"/>
      <c r="BC126"/>
      <c r="BD126"/>
      <c r="BE126"/>
    </row>
    <row r="127" spans="2:57" ht="27" customHeight="1">
      <c r="B127" s="297">
        <f t="shared" si="25"/>
        <v>16</v>
      </c>
      <c r="C127" s="338" t="s">
        <v>81</v>
      </c>
      <c r="D127" s="338" t="s">
        <v>44</v>
      </c>
      <c r="E127" s="331">
        <v>136</v>
      </c>
      <c r="F127" s="316">
        <v>440</v>
      </c>
      <c r="G127" s="258">
        <v>124.45</v>
      </c>
      <c r="H127" s="258">
        <v>24.928000000000001</v>
      </c>
      <c r="I127" s="258">
        <v>131.4</v>
      </c>
      <c r="J127" s="727">
        <v>152.07</v>
      </c>
      <c r="K127" s="313"/>
      <c r="L127" s="486"/>
      <c r="M127" s="187"/>
      <c r="AB127"/>
      <c r="AC127"/>
      <c r="AD127"/>
      <c r="AE127"/>
      <c r="AF127"/>
      <c r="AG127"/>
      <c r="AH127"/>
      <c r="AI127"/>
      <c r="AJ127"/>
      <c r="AK127"/>
      <c r="AL127"/>
      <c r="AM127"/>
      <c r="AN127"/>
      <c r="AO127"/>
      <c r="AP127" s="272"/>
      <c r="AQ127" s="28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297">
        <f t="shared" si="25"/>
        <v>17</v>
      </c>
      <c r="C128" s="338" t="s">
        <v>45</v>
      </c>
      <c r="D128" s="338" t="s">
        <v>44</v>
      </c>
      <c r="E128" s="331">
        <v>113.5</v>
      </c>
      <c r="F128" s="316">
        <v>3.7519999999999998</v>
      </c>
      <c r="G128" s="258">
        <v>103</v>
      </c>
      <c r="H128" s="258">
        <v>0</v>
      </c>
      <c r="I128" s="259">
        <v>113.14</v>
      </c>
      <c r="J128" s="727">
        <v>2.1800000000000002</v>
      </c>
      <c r="K128" s="313"/>
      <c r="L128" s="486"/>
      <c r="M128" s="187"/>
      <c r="AB128"/>
      <c r="AC128"/>
      <c r="AD128"/>
      <c r="AE128"/>
      <c r="AF128"/>
      <c r="AG128"/>
      <c r="AH128"/>
      <c r="AI128"/>
      <c r="AJ128"/>
      <c r="AK128"/>
      <c r="AL128"/>
      <c r="AM128"/>
      <c r="AN128"/>
      <c r="AO128"/>
      <c r="AP128" s="272"/>
      <c r="AQ128" s="283">
        <f>AQ127+1</f>
        <v>62</v>
      </c>
      <c r="AR128">
        <f t="shared" si="26"/>
        <v>1329.15</v>
      </c>
      <c r="AS128">
        <f t="shared" si="20"/>
        <v>0</v>
      </c>
      <c r="AT128"/>
      <c r="AU128"/>
      <c r="AV128"/>
      <c r="AW128"/>
      <c r="AX128"/>
      <c r="AY128"/>
      <c r="AZ128"/>
      <c r="BA128"/>
      <c r="BB128"/>
      <c r="BC128"/>
      <c r="BD128"/>
      <c r="BE128"/>
    </row>
    <row r="129" spans="2:57" ht="27" customHeight="1">
      <c r="B129" s="297">
        <f t="shared" si="25"/>
        <v>18</v>
      </c>
      <c r="C129" s="338" t="s">
        <v>46</v>
      </c>
      <c r="D129" s="338" t="s">
        <v>44</v>
      </c>
      <c r="E129" s="331">
        <v>225.4</v>
      </c>
      <c r="F129" s="331">
        <v>1.2</v>
      </c>
      <c r="G129" s="258">
        <v>199.24</v>
      </c>
      <c r="H129" s="258">
        <v>1.0999999999999999E-2</v>
      </c>
      <c r="I129" s="258">
        <v>203.5</v>
      </c>
      <c r="J129" s="727">
        <v>0.27</v>
      </c>
      <c r="K129" s="313"/>
      <c r="L129" s="486"/>
      <c r="M129" s="187"/>
      <c r="AB129"/>
      <c r="AC129"/>
      <c r="AD129"/>
      <c r="AE129"/>
      <c r="AF129"/>
      <c r="AG129"/>
      <c r="AH129"/>
      <c r="AI129"/>
      <c r="AJ129"/>
      <c r="AK129"/>
      <c r="AL129"/>
      <c r="AM129"/>
      <c r="AN129"/>
      <c r="AO129"/>
      <c r="AP129" s="272"/>
      <c r="AQ129" s="283">
        <f>AQ128+1</f>
        <v>63</v>
      </c>
      <c r="AR129">
        <f t="shared" si="26"/>
        <v>1345.02</v>
      </c>
      <c r="AS129">
        <f t="shared" si="20"/>
        <v>0</v>
      </c>
      <c r="AT129"/>
      <c r="AU129"/>
      <c r="AV129"/>
      <c r="AW129"/>
      <c r="AX129"/>
      <c r="AY129"/>
      <c r="AZ129"/>
      <c r="BA129"/>
      <c r="BB129"/>
      <c r="BC129"/>
      <c r="BD129"/>
      <c r="BE129"/>
    </row>
    <row r="130" spans="2:57" ht="27" customHeight="1">
      <c r="B130" s="297">
        <f t="shared" si="25"/>
        <v>19</v>
      </c>
      <c r="C130" s="338" t="s">
        <v>47</v>
      </c>
      <c r="D130" s="338" t="s">
        <v>44</v>
      </c>
      <c r="E130" s="331">
        <v>224</v>
      </c>
      <c r="F130" s="316">
        <v>0.6</v>
      </c>
      <c r="G130" s="258">
        <v>214.6</v>
      </c>
      <c r="H130" s="258">
        <v>0</v>
      </c>
      <c r="I130" s="259">
        <v>223</v>
      </c>
      <c r="J130" s="728">
        <v>0.34</v>
      </c>
      <c r="K130" s="313"/>
      <c r="L130" s="487"/>
      <c r="M130" s="187"/>
      <c r="AB130"/>
      <c r="AC130"/>
      <c r="AD130"/>
      <c r="AE130"/>
      <c r="AF130"/>
      <c r="AG130"/>
      <c r="AH130"/>
      <c r="AI130"/>
      <c r="AJ130"/>
      <c r="AK130"/>
      <c r="AL130"/>
      <c r="AM130"/>
      <c r="AN130"/>
      <c r="AO130"/>
      <c r="AP130" s="272"/>
      <c r="AQ130" s="283">
        <f>AQ129+1</f>
        <v>64</v>
      </c>
      <c r="AR130">
        <f t="shared" si="26"/>
        <v>1352.35</v>
      </c>
      <c r="AS130">
        <f t="shared" si="20"/>
        <v>0</v>
      </c>
      <c r="AT130"/>
      <c r="AU130"/>
      <c r="AV130"/>
      <c r="AW130"/>
      <c r="AX130"/>
      <c r="AY130"/>
      <c r="AZ130"/>
      <c r="BA130"/>
      <c r="BB130"/>
      <c r="BC130"/>
      <c r="BD130"/>
      <c r="BE130"/>
    </row>
    <row r="131" spans="2:57" ht="27" customHeight="1">
      <c r="B131" s="297">
        <f t="shared" si="25"/>
        <v>20</v>
      </c>
      <c r="C131" s="338" t="s">
        <v>48</v>
      </c>
      <c r="D131" s="338" t="s">
        <v>44</v>
      </c>
      <c r="E131" s="331">
        <v>196</v>
      </c>
      <c r="F131" s="316">
        <v>1.5820000000000001</v>
      </c>
      <c r="G131" s="258">
        <v>189.73</v>
      </c>
      <c r="H131" s="258">
        <v>2.1000000000000001E-2</v>
      </c>
      <c r="I131" s="259">
        <v>196.08</v>
      </c>
      <c r="J131" s="727">
        <v>0.78600000000000003</v>
      </c>
      <c r="K131" s="313"/>
      <c r="L131" s="486"/>
      <c r="M131" s="187"/>
      <c r="AB131"/>
      <c r="AC131"/>
      <c r="AD131"/>
      <c r="AE131"/>
      <c r="AF131"/>
      <c r="AG131"/>
      <c r="AH131"/>
      <c r="AI131"/>
      <c r="AJ131"/>
      <c r="AK131"/>
      <c r="AL131"/>
      <c r="AM131"/>
      <c r="AN131"/>
      <c r="AO131"/>
      <c r="AP131" s="272"/>
      <c r="AQ131" s="283">
        <f>AQ130+1</f>
        <v>65</v>
      </c>
      <c r="AR131">
        <f t="shared" si="26"/>
        <v>1359.09</v>
      </c>
      <c r="AS131">
        <f t="shared" si="20"/>
        <v>0</v>
      </c>
      <c r="AT131"/>
      <c r="AU131"/>
      <c r="AV131"/>
      <c r="AW131"/>
      <c r="AX131"/>
      <c r="AY131"/>
      <c r="AZ131"/>
      <c r="BA131"/>
      <c r="BB131"/>
      <c r="BC131"/>
      <c r="BD131"/>
      <c r="BE131"/>
    </row>
    <row r="132" spans="2:57" ht="27" customHeight="1">
      <c r="B132" s="297">
        <f t="shared" si="25"/>
        <v>21</v>
      </c>
      <c r="C132" s="338" t="s">
        <v>49</v>
      </c>
      <c r="D132" s="338" t="s">
        <v>44</v>
      </c>
      <c r="E132" s="331">
        <v>174</v>
      </c>
      <c r="F132" s="316">
        <v>0.47899999999999998</v>
      </c>
      <c r="G132" s="258">
        <v>167.52</v>
      </c>
      <c r="H132" s="258">
        <v>3.2000000000000001E-2</v>
      </c>
      <c r="I132" s="259">
        <v>166</v>
      </c>
      <c r="J132" s="727" t="s">
        <v>38</v>
      </c>
      <c r="K132" s="313"/>
      <c r="L132" s="486"/>
      <c r="M132" s="187"/>
      <c r="AB132"/>
      <c r="AC132"/>
      <c r="AD132"/>
      <c r="AE132"/>
      <c r="AF132"/>
      <c r="AG132"/>
      <c r="AH132"/>
      <c r="AI132"/>
      <c r="AJ132"/>
      <c r="AK132"/>
      <c r="AL132"/>
      <c r="AM132"/>
      <c r="AN132"/>
      <c r="AO132"/>
      <c r="AP132" s="272"/>
      <c r="AQ132" s="28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295">
        <f t="shared" si="25"/>
        <v>22</v>
      </c>
      <c r="C133" s="296" t="s">
        <v>50</v>
      </c>
      <c r="D133" s="296" t="s">
        <v>44</v>
      </c>
      <c r="E133" s="317">
        <v>229.1</v>
      </c>
      <c r="F133" s="334">
        <v>0.79200000000000004</v>
      </c>
      <c r="G133" s="257">
        <v>216.64</v>
      </c>
      <c r="H133" s="257">
        <v>1E-3</v>
      </c>
      <c r="I133" s="369">
        <v>226.3</v>
      </c>
      <c r="J133" s="729">
        <v>0.47</v>
      </c>
      <c r="K133" s="313"/>
      <c r="L133" s="487"/>
      <c r="M133" s="187"/>
      <c r="AB133"/>
      <c r="AC133"/>
      <c r="AD133"/>
      <c r="AE133"/>
      <c r="AF133"/>
      <c r="AG133"/>
      <c r="AH133"/>
      <c r="AI133"/>
      <c r="AJ133"/>
      <c r="AK133"/>
      <c r="AL133"/>
      <c r="AM133"/>
      <c r="AN133"/>
      <c r="AO133"/>
      <c r="AP133" s="272"/>
      <c r="AQ133" s="283">
        <f t="shared" si="27"/>
        <v>67</v>
      </c>
      <c r="AR133">
        <f t="shared" si="26"/>
        <v>1374.02</v>
      </c>
      <c r="AS133">
        <f t="shared" si="28"/>
        <v>0</v>
      </c>
      <c r="AT133"/>
      <c r="AU133"/>
      <c r="AV133"/>
      <c r="AW133"/>
      <c r="AX133"/>
      <c r="AY133"/>
      <c r="AZ133"/>
      <c r="BA133"/>
      <c r="BB133"/>
      <c r="BC133"/>
      <c r="BD133"/>
      <c r="BE133"/>
    </row>
    <row r="134" spans="2:57" ht="27" customHeight="1">
      <c r="B134" s="297">
        <f t="shared" si="25"/>
        <v>23</v>
      </c>
      <c r="C134" s="338" t="s">
        <v>51</v>
      </c>
      <c r="D134" s="338" t="s">
        <v>44</v>
      </c>
      <c r="E134" s="331">
        <v>249</v>
      </c>
      <c r="F134" s="316">
        <v>2.1240000000000001</v>
      </c>
      <c r="G134" s="258">
        <v>243.13</v>
      </c>
      <c r="H134" s="258">
        <v>0.4</v>
      </c>
      <c r="I134" s="259">
        <v>247.7</v>
      </c>
      <c r="J134" s="728">
        <v>1.4</v>
      </c>
      <c r="K134" s="313"/>
      <c r="L134" s="487"/>
      <c r="M134" s="187"/>
      <c r="AB134"/>
      <c r="AC134"/>
      <c r="AD134"/>
      <c r="AE134"/>
      <c r="AF134"/>
      <c r="AG134"/>
      <c r="AH134"/>
      <c r="AI134"/>
      <c r="AJ134"/>
      <c r="AK134"/>
      <c r="AL134"/>
      <c r="AM134"/>
      <c r="AN134"/>
      <c r="AO134"/>
      <c r="AP134" s="272"/>
      <c r="AQ134" s="283">
        <f t="shared" si="27"/>
        <v>68</v>
      </c>
      <c r="AR134">
        <f t="shared" si="26"/>
        <v>1382.32</v>
      </c>
      <c r="AS134">
        <f t="shared" si="28"/>
        <v>0</v>
      </c>
      <c r="AT134"/>
      <c r="AU134"/>
      <c r="AV134"/>
      <c r="AW134"/>
      <c r="AX134"/>
      <c r="AY134"/>
      <c r="AZ134"/>
      <c r="BA134"/>
      <c r="BB134"/>
      <c r="BC134"/>
      <c r="BD134"/>
      <c r="BE134"/>
    </row>
    <row r="135" spans="2:57" ht="27" customHeight="1">
      <c r="B135" s="297">
        <f t="shared" si="25"/>
        <v>24</v>
      </c>
      <c r="C135" s="338" t="s">
        <v>52</v>
      </c>
      <c r="D135" s="338" t="s">
        <v>82</v>
      </c>
      <c r="E135" s="331">
        <v>164.75</v>
      </c>
      <c r="F135" s="331">
        <v>5</v>
      </c>
      <c r="G135" s="258">
        <v>140</v>
      </c>
      <c r="H135" s="258">
        <v>0</v>
      </c>
      <c r="I135" s="258">
        <v>149.37</v>
      </c>
      <c r="J135" s="728">
        <v>2.8</v>
      </c>
      <c r="K135" s="313"/>
      <c r="L135" s="487"/>
      <c r="M135" s="187"/>
      <c r="AB135"/>
      <c r="AC135"/>
      <c r="AD135"/>
      <c r="AE135"/>
      <c r="AF135"/>
      <c r="AG135"/>
      <c r="AH135"/>
      <c r="AI135"/>
      <c r="AJ135"/>
      <c r="AK135"/>
      <c r="AL135"/>
      <c r="AM135"/>
      <c r="AN135"/>
      <c r="AO135"/>
      <c r="AP135" s="272"/>
      <c r="AQ135" s="283">
        <f t="shared" si="27"/>
        <v>69</v>
      </c>
      <c r="AR135">
        <f t="shared" si="26"/>
        <v>1384.56</v>
      </c>
      <c r="AS135">
        <f t="shared" si="28"/>
        <v>0</v>
      </c>
      <c r="AT135"/>
      <c r="AU135"/>
      <c r="AV135"/>
      <c r="AW135"/>
      <c r="AX135"/>
      <c r="AY135"/>
      <c r="AZ135"/>
      <c r="BA135"/>
      <c r="BB135"/>
      <c r="BC135"/>
      <c r="BD135"/>
      <c r="BE135"/>
    </row>
    <row r="136" spans="2:57" ht="27" customHeight="1">
      <c r="B136" s="297">
        <f t="shared" si="25"/>
        <v>25</v>
      </c>
      <c r="C136" s="338" t="s">
        <v>53</v>
      </c>
      <c r="D136" s="338" t="s">
        <v>82</v>
      </c>
      <c r="E136" s="331">
        <v>179.1</v>
      </c>
      <c r="F136" s="316">
        <v>4.2</v>
      </c>
      <c r="G136" s="259">
        <v>200.22</v>
      </c>
      <c r="H136" s="259">
        <v>0.99</v>
      </c>
      <c r="I136" s="258">
        <v>204.24</v>
      </c>
      <c r="J136" s="727">
        <v>2.86</v>
      </c>
      <c r="K136" s="313"/>
      <c r="L136" s="486"/>
      <c r="M136" s="187"/>
      <c r="AB136"/>
      <c r="AC136"/>
      <c r="AD136"/>
      <c r="AE136"/>
      <c r="AF136"/>
      <c r="AG136"/>
      <c r="AH136"/>
      <c r="AI136"/>
      <c r="AJ136"/>
      <c r="AK136"/>
      <c r="AL136"/>
      <c r="AM136"/>
      <c r="AN136"/>
      <c r="AO136"/>
      <c r="AP136" s="272"/>
      <c r="AQ136" s="283">
        <f t="shared" si="27"/>
        <v>70</v>
      </c>
      <c r="AR136">
        <f t="shared" si="26"/>
        <v>1399.95</v>
      </c>
      <c r="AS136">
        <f t="shared" si="28"/>
        <v>0</v>
      </c>
      <c r="AT136"/>
      <c r="AU136"/>
      <c r="AV136"/>
      <c r="AW136"/>
      <c r="AX136"/>
      <c r="AY136"/>
      <c r="AZ136"/>
      <c r="BA136"/>
      <c r="BB136"/>
      <c r="BC136"/>
      <c r="BD136"/>
      <c r="BE136"/>
    </row>
    <row r="137" spans="2:57" ht="27" customHeight="1">
      <c r="B137" s="297">
        <f t="shared" si="25"/>
        <v>26</v>
      </c>
      <c r="C137" s="338" t="s">
        <v>54</v>
      </c>
      <c r="D137" s="338" t="s">
        <v>83</v>
      </c>
      <c r="E137" s="331">
        <v>325.56</v>
      </c>
      <c r="F137" s="316">
        <v>0.70099999999999996</v>
      </c>
      <c r="G137" s="259">
        <v>318.33999999999997</v>
      </c>
      <c r="H137" s="259">
        <v>0.10299999999999999</v>
      </c>
      <c r="I137" s="259">
        <v>322.85000000000002</v>
      </c>
      <c r="J137" s="728">
        <v>0.4</v>
      </c>
      <c r="K137" s="313"/>
      <c r="L137" s="487"/>
      <c r="M137" s="187"/>
      <c r="AB137"/>
      <c r="AC137"/>
      <c r="AD137"/>
      <c r="AE137"/>
      <c r="AF137"/>
      <c r="AG137"/>
      <c r="AH137"/>
      <c r="AI137"/>
      <c r="AJ137"/>
      <c r="AK137"/>
      <c r="AL137"/>
      <c r="AM137"/>
      <c r="AN137"/>
      <c r="AO137"/>
      <c r="AP137" s="272"/>
      <c r="AQ137" s="283">
        <f t="shared" si="27"/>
        <v>71</v>
      </c>
      <c r="AR137">
        <f t="shared" si="26"/>
        <v>1423.74</v>
      </c>
      <c r="AS137">
        <f t="shared" si="28"/>
        <v>0</v>
      </c>
      <c r="AT137"/>
      <c r="AU137"/>
      <c r="AV137"/>
      <c r="AW137"/>
      <c r="AX137"/>
      <c r="AY137"/>
      <c r="AZ137"/>
      <c r="BA137"/>
      <c r="BB137"/>
      <c r="BC137"/>
      <c r="BD137"/>
      <c r="BE137"/>
    </row>
    <row r="138" spans="2:57" ht="27" customHeight="1">
      <c r="B138" s="297">
        <f t="shared" si="25"/>
        <v>27</v>
      </c>
      <c r="C138" s="338" t="s">
        <v>55</v>
      </c>
      <c r="D138" s="338" t="s">
        <v>83</v>
      </c>
      <c r="E138" s="331">
        <v>129.19999999999999</v>
      </c>
      <c r="F138" s="316">
        <v>0.5</v>
      </c>
      <c r="G138" s="258">
        <v>122.63</v>
      </c>
      <c r="H138" s="258">
        <v>0.01</v>
      </c>
      <c r="I138" s="259">
        <v>128.15</v>
      </c>
      <c r="J138" s="727">
        <v>0.56999999999999995</v>
      </c>
      <c r="K138" s="313"/>
      <c r="L138" s="486"/>
      <c r="M138" s="187"/>
      <c r="AB138"/>
      <c r="AC138"/>
      <c r="AD138"/>
      <c r="AE138"/>
      <c r="AF138"/>
      <c r="AG138"/>
      <c r="AH138"/>
      <c r="AI138"/>
      <c r="AJ138"/>
      <c r="AK138"/>
      <c r="AL138"/>
      <c r="AM138"/>
      <c r="AN138"/>
      <c r="AO138"/>
      <c r="AP138" s="272"/>
      <c r="AQ138" s="283">
        <f t="shared" si="27"/>
        <v>72</v>
      </c>
      <c r="AR138">
        <f t="shared" si="26"/>
        <v>1429.99</v>
      </c>
      <c r="AS138">
        <f t="shared" si="28"/>
        <v>0</v>
      </c>
      <c r="AT138"/>
      <c r="AU138"/>
      <c r="AV138"/>
      <c r="AW138"/>
      <c r="AX138"/>
      <c r="AY138"/>
      <c r="AZ138"/>
      <c r="BA138"/>
      <c r="BB138"/>
      <c r="BC138"/>
      <c r="BD138"/>
      <c r="BE138"/>
    </row>
    <row r="139" spans="2:57" ht="27" customHeight="1">
      <c r="B139" s="297">
        <f t="shared" si="25"/>
        <v>28</v>
      </c>
      <c r="C139" s="338" t="s">
        <v>56</v>
      </c>
      <c r="D139" s="338" t="s">
        <v>83</v>
      </c>
      <c r="E139" s="331">
        <v>282.77999999999997</v>
      </c>
      <c r="F139" s="316">
        <v>0.51300000000000001</v>
      </c>
      <c r="G139" s="258">
        <v>278.83</v>
      </c>
      <c r="H139" s="258">
        <v>0.122</v>
      </c>
      <c r="I139" s="258">
        <v>282.82</v>
      </c>
      <c r="J139" s="727">
        <v>0.47</v>
      </c>
      <c r="K139" s="313"/>
      <c r="L139" s="486"/>
      <c r="M139" s="187"/>
      <c r="AB139"/>
      <c r="AC139"/>
      <c r="AD139"/>
      <c r="AE139"/>
      <c r="AF139"/>
      <c r="AG139"/>
      <c r="AH139"/>
      <c r="AI139"/>
      <c r="AJ139"/>
      <c r="AK139"/>
      <c r="AL139"/>
      <c r="AM139"/>
      <c r="AN139"/>
      <c r="AO139"/>
      <c r="AP139" s="272"/>
      <c r="AQ139" s="283">
        <f t="shared" si="27"/>
        <v>73</v>
      </c>
      <c r="AR139">
        <f t="shared" si="26"/>
        <v>1426.91</v>
      </c>
      <c r="AS139">
        <f t="shared" si="28"/>
        <v>0</v>
      </c>
      <c r="AT139"/>
      <c r="AU139"/>
      <c r="AV139"/>
      <c r="AW139"/>
      <c r="AX139"/>
      <c r="AY139"/>
      <c r="AZ139"/>
      <c r="BA139"/>
      <c r="BB139"/>
      <c r="BC139"/>
      <c r="BD139"/>
      <c r="BE139"/>
    </row>
    <row r="140" spans="2:57" ht="27" customHeight="1">
      <c r="B140" s="297">
        <f t="shared" si="25"/>
        <v>29</v>
      </c>
      <c r="C140" s="338" t="s">
        <v>57</v>
      </c>
      <c r="D140" s="338" t="s">
        <v>83</v>
      </c>
      <c r="E140" s="331">
        <v>99</v>
      </c>
      <c r="F140" s="316">
        <v>2.6110000000000002</v>
      </c>
      <c r="G140" s="258">
        <v>95.35</v>
      </c>
      <c r="H140" s="258">
        <v>0.78200000000000003</v>
      </c>
      <c r="I140" s="259">
        <v>97.01</v>
      </c>
      <c r="J140" s="728">
        <v>1.55</v>
      </c>
      <c r="K140" s="313"/>
      <c r="L140" s="487"/>
      <c r="M140" s="187"/>
      <c r="AB140"/>
      <c r="AC140"/>
      <c r="AD140"/>
      <c r="AE140"/>
      <c r="AF140"/>
      <c r="AG140"/>
      <c r="AH140"/>
      <c r="AI140"/>
      <c r="AJ140"/>
      <c r="AK140"/>
      <c r="AL140"/>
      <c r="AM140"/>
      <c r="AN140"/>
      <c r="AO140"/>
      <c r="AP140" s="272"/>
      <c r="AQ140" s="283">
        <f t="shared" si="27"/>
        <v>74</v>
      </c>
      <c r="AR140">
        <f t="shared" si="26"/>
        <v>1431</v>
      </c>
      <c r="AS140">
        <f t="shared" si="28"/>
        <v>0</v>
      </c>
      <c r="AT140"/>
      <c r="AU140"/>
      <c r="AV140"/>
      <c r="AW140"/>
      <c r="AX140"/>
      <c r="AY140"/>
      <c r="AZ140"/>
      <c r="BA140"/>
      <c r="BB140"/>
      <c r="BC140"/>
      <c r="BD140"/>
      <c r="BE140"/>
    </row>
    <row r="141" spans="2:57" ht="27" customHeight="1">
      <c r="B141" s="297">
        <f t="shared" si="25"/>
        <v>30</v>
      </c>
      <c r="C141" s="338" t="s">
        <v>58</v>
      </c>
      <c r="D141" s="338" t="s">
        <v>83</v>
      </c>
      <c r="E141" s="331">
        <v>189.7</v>
      </c>
      <c r="F141" s="331">
        <v>7.9000000000000001E-2</v>
      </c>
      <c r="G141" s="258">
        <v>187.36</v>
      </c>
      <c r="H141" s="258">
        <v>1.2E-2</v>
      </c>
      <c r="I141" s="567">
        <v>187.51</v>
      </c>
      <c r="J141" s="734">
        <v>0.02</v>
      </c>
      <c r="K141" s="313"/>
      <c r="L141" s="487"/>
      <c r="M141" s="187"/>
      <c r="AB141"/>
      <c r="AC141"/>
      <c r="AD141"/>
      <c r="AE141"/>
      <c r="AF141"/>
      <c r="AG141"/>
      <c r="AH141"/>
      <c r="AI141"/>
      <c r="AJ141"/>
      <c r="AK141"/>
      <c r="AL141"/>
      <c r="AM141"/>
      <c r="AN141"/>
      <c r="AO141"/>
      <c r="AP141" s="272"/>
      <c r="AQ141" s="283">
        <f t="shared" si="27"/>
        <v>75</v>
      </c>
      <c r="AR141">
        <f t="shared" si="26"/>
        <v>1456.45</v>
      </c>
      <c r="AS141">
        <f t="shared" si="28"/>
        <v>0</v>
      </c>
      <c r="AT141"/>
      <c r="AU141"/>
      <c r="AV141"/>
      <c r="AW141"/>
      <c r="AX141"/>
      <c r="AY141"/>
      <c r="AZ141"/>
      <c r="BA141"/>
      <c r="BB141"/>
      <c r="BC141"/>
      <c r="BD141"/>
      <c r="BE141"/>
    </row>
    <row r="142" spans="2:57" ht="27" customHeight="1">
      <c r="B142" s="297">
        <f t="shared" si="25"/>
        <v>31</v>
      </c>
      <c r="C142" s="338" t="s">
        <v>59</v>
      </c>
      <c r="D142" s="338" t="s">
        <v>83</v>
      </c>
      <c r="E142" s="331">
        <v>171.19</v>
      </c>
      <c r="F142" s="316">
        <v>9.6879999999999994E-2</v>
      </c>
      <c r="G142" s="258">
        <v>169.13</v>
      </c>
      <c r="H142" s="298">
        <v>4.7E-2</v>
      </c>
      <c r="I142" s="259">
        <v>169.36</v>
      </c>
      <c r="J142" s="728">
        <v>0.05</v>
      </c>
      <c r="K142" s="313"/>
      <c r="L142" s="487"/>
      <c r="M142" s="187"/>
      <c r="AB142"/>
      <c r="AC142"/>
      <c r="AD142"/>
      <c r="AE142"/>
      <c r="AF142"/>
      <c r="AG142"/>
      <c r="AH142"/>
      <c r="AI142"/>
      <c r="AJ142"/>
      <c r="AK142"/>
      <c r="AL142"/>
      <c r="AM142"/>
      <c r="AN142"/>
      <c r="AO142"/>
      <c r="AP142" s="272"/>
      <c r="AQ142" s="283">
        <f t="shared" si="27"/>
        <v>76</v>
      </c>
      <c r="AR142">
        <f t="shared" si="26"/>
        <v>1488.64</v>
      </c>
      <c r="AS142">
        <f t="shared" si="28"/>
        <v>0</v>
      </c>
      <c r="AT142"/>
      <c r="AU142"/>
      <c r="AV142"/>
      <c r="AW142"/>
      <c r="AX142"/>
      <c r="AY142"/>
      <c r="AZ142"/>
      <c r="BA142"/>
      <c r="BB142"/>
      <c r="BC142"/>
      <c r="BD142"/>
      <c r="BE142"/>
    </row>
    <row r="143" spans="2:57" ht="27" customHeight="1">
      <c r="B143" s="297">
        <f t="shared" si="25"/>
        <v>32</v>
      </c>
      <c r="C143" s="338" t="s">
        <v>60</v>
      </c>
      <c r="D143" s="338" t="s">
        <v>84</v>
      </c>
      <c r="E143" s="331">
        <v>142.6</v>
      </c>
      <c r="F143" s="316">
        <v>9.157</v>
      </c>
      <c r="G143" s="258">
        <v>138.05000000000001</v>
      </c>
      <c r="H143" s="258">
        <v>3.5230000000000001</v>
      </c>
      <c r="I143" s="258">
        <v>139.4</v>
      </c>
      <c r="J143" s="730">
        <v>6.65</v>
      </c>
      <c r="K143" s="313"/>
      <c r="L143" s="390"/>
      <c r="M143" s="187"/>
      <c r="AB143"/>
      <c r="AC143"/>
      <c r="AD143"/>
      <c r="AE143"/>
      <c r="AF143"/>
      <c r="AG143"/>
      <c r="AH143"/>
      <c r="AI143"/>
      <c r="AJ143"/>
      <c r="AK143"/>
      <c r="AL143"/>
      <c r="AM143"/>
      <c r="AN143"/>
      <c r="AO143"/>
      <c r="AP143" s="272"/>
      <c r="AQ143" s="283">
        <f t="shared" si="27"/>
        <v>77</v>
      </c>
      <c r="AR143">
        <f t="shared" si="26"/>
        <v>1506.75</v>
      </c>
      <c r="AS143">
        <f t="shared" si="28"/>
        <v>0</v>
      </c>
      <c r="AT143"/>
      <c r="AU143"/>
      <c r="AV143"/>
      <c r="AW143"/>
      <c r="AX143"/>
      <c r="AY143"/>
      <c r="AZ143"/>
      <c r="BA143"/>
      <c r="BB143"/>
      <c r="BC143"/>
      <c r="BD143"/>
      <c r="BE143"/>
    </row>
    <row r="144" spans="2:57" ht="27" customHeight="1">
      <c r="B144" s="297">
        <f t="shared" si="25"/>
        <v>33</v>
      </c>
      <c r="C144" s="338" t="s">
        <v>61</v>
      </c>
      <c r="D144" s="338" t="s">
        <v>84</v>
      </c>
      <c r="E144" s="331">
        <v>239.5</v>
      </c>
      <c r="F144" s="316">
        <v>2.6720000000000002</v>
      </c>
      <c r="G144" s="258">
        <v>237.93</v>
      </c>
      <c r="H144" s="298">
        <v>1.8240000000000001</v>
      </c>
      <c r="I144" s="258">
        <v>238.6</v>
      </c>
      <c r="J144" s="730">
        <v>2.19</v>
      </c>
      <c r="K144" s="313"/>
      <c r="L144" s="390"/>
      <c r="M144" s="187"/>
      <c r="AB144"/>
      <c r="AC144"/>
      <c r="AD144"/>
      <c r="AE144"/>
      <c r="AF144"/>
      <c r="AG144"/>
      <c r="AH144"/>
      <c r="AI144"/>
      <c r="AJ144"/>
      <c r="AK144"/>
      <c r="AL144"/>
      <c r="AM144"/>
      <c r="AN144"/>
      <c r="AO144"/>
      <c r="AP144" s="272"/>
      <c r="AQ144" s="283">
        <f t="shared" si="27"/>
        <v>78</v>
      </c>
      <c r="AR144">
        <f t="shared" si="26"/>
        <v>1515.75</v>
      </c>
      <c r="AS144">
        <f t="shared" si="28"/>
        <v>0</v>
      </c>
      <c r="AT144"/>
      <c r="AU144"/>
      <c r="AV144"/>
      <c r="AW144"/>
      <c r="AX144"/>
      <c r="AY144"/>
      <c r="AZ144"/>
      <c r="BA144"/>
      <c r="BB144"/>
      <c r="BC144"/>
      <c r="BD144"/>
      <c r="BE144"/>
    </row>
    <row r="145" spans="2:57" ht="27" customHeight="1">
      <c r="B145" s="297">
        <f t="shared" si="25"/>
        <v>34</v>
      </c>
      <c r="C145" s="338" t="s">
        <v>62</v>
      </c>
      <c r="D145" s="338" t="s">
        <v>85</v>
      </c>
      <c r="E145" s="331">
        <v>120.5</v>
      </c>
      <c r="F145" s="316">
        <v>3.677</v>
      </c>
      <c r="G145" s="258">
        <v>120.25</v>
      </c>
      <c r="H145" s="258">
        <v>3.2050000000000001</v>
      </c>
      <c r="I145" s="258">
        <v>120.81</v>
      </c>
      <c r="J145" s="727">
        <v>4.2699999999999996</v>
      </c>
      <c r="K145" s="313"/>
      <c r="L145" s="486"/>
      <c r="M145" s="187"/>
      <c r="AB145"/>
      <c r="AC145"/>
      <c r="AD145"/>
      <c r="AE145">
        <v>1</v>
      </c>
      <c r="AF145"/>
      <c r="AG145"/>
      <c r="AH145"/>
      <c r="AI145"/>
      <c r="AJ145"/>
      <c r="AK145"/>
      <c r="AL145"/>
      <c r="AM145"/>
      <c r="AN145"/>
      <c r="AO145"/>
      <c r="AP145" s="272"/>
      <c r="AQ145" s="283">
        <f t="shared" si="27"/>
        <v>79</v>
      </c>
      <c r="AR145">
        <f t="shared" si="26"/>
        <v>1525.2</v>
      </c>
      <c r="AS145">
        <f t="shared" si="28"/>
        <v>0</v>
      </c>
      <c r="AT145"/>
      <c r="AU145"/>
      <c r="AV145"/>
      <c r="AW145"/>
      <c r="AX145"/>
      <c r="AY145"/>
      <c r="AZ145"/>
      <c r="BA145"/>
      <c r="BB145"/>
      <c r="BC145"/>
      <c r="BD145"/>
      <c r="BE145"/>
    </row>
    <row r="146" spans="2:57" ht="27" customHeight="1">
      <c r="B146" s="297">
        <f t="shared" si="25"/>
        <v>35</v>
      </c>
      <c r="C146" s="338" t="s">
        <v>63</v>
      </c>
      <c r="D146" s="338" t="s">
        <v>86</v>
      </c>
      <c r="E146" s="331">
        <v>110.56</v>
      </c>
      <c r="F146" s="316">
        <v>2.75</v>
      </c>
      <c r="G146" s="258">
        <v>108.72</v>
      </c>
      <c r="H146" s="258">
        <v>0.82099999999999995</v>
      </c>
      <c r="I146" s="665">
        <v>110.09</v>
      </c>
      <c r="J146" s="735">
        <v>1.86</v>
      </c>
      <c r="K146" s="313"/>
      <c r="L146" s="486"/>
      <c r="M146" s="187"/>
      <c r="AB146"/>
      <c r="AC146"/>
      <c r="AD146"/>
      <c r="AE146"/>
      <c r="AF146"/>
      <c r="AG146"/>
      <c r="AH146"/>
      <c r="AI146"/>
      <c r="AJ146"/>
      <c r="AK146"/>
      <c r="AL146"/>
      <c r="AM146"/>
      <c r="AN146"/>
      <c r="AO146"/>
      <c r="AP146" s="272"/>
      <c r="AQ146" s="283">
        <f t="shared" si="27"/>
        <v>80</v>
      </c>
      <c r="AR146">
        <f t="shared" si="26"/>
        <v>1547.26</v>
      </c>
      <c r="AS146">
        <f t="shared" si="28"/>
        <v>0</v>
      </c>
      <c r="AT146"/>
      <c r="AU146"/>
      <c r="AV146"/>
      <c r="AW146"/>
      <c r="AX146"/>
      <c r="AY146"/>
      <c r="AZ146"/>
      <c r="BA146"/>
      <c r="BB146"/>
      <c r="BC146"/>
      <c r="BD146"/>
      <c r="BE146"/>
    </row>
    <row r="147" spans="2:57" ht="27" customHeight="1">
      <c r="B147" s="297">
        <f t="shared" si="25"/>
        <v>36</v>
      </c>
      <c r="C147" s="338" t="s">
        <v>64</v>
      </c>
      <c r="D147" s="338" t="s">
        <v>87</v>
      </c>
      <c r="E147" s="331">
        <v>72</v>
      </c>
      <c r="F147" s="316">
        <v>38.036000000000001</v>
      </c>
      <c r="G147" s="258">
        <v>61.22</v>
      </c>
      <c r="H147" s="298">
        <v>14.93</v>
      </c>
      <c r="I147" s="258">
        <v>66.91</v>
      </c>
      <c r="J147" s="730">
        <v>24.68</v>
      </c>
      <c r="K147" s="313"/>
      <c r="L147" s="390"/>
      <c r="M147" s="187"/>
      <c r="AB147"/>
      <c r="AC147"/>
      <c r="AD147"/>
      <c r="AE147"/>
      <c r="AF147"/>
      <c r="AG147"/>
      <c r="AH147"/>
      <c r="AI147"/>
      <c r="AJ147"/>
      <c r="AK147"/>
      <c r="AL147"/>
      <c r="AM147"/>
      <c r="AN147"/>
      <c r="AO147"/>
      <c r="AP147" s="272"/>
      <c r="AQ147" s="283">
        <f t="shared" si="27"/>
        <v>81</v>
      </c>
      <c r="AR147">
        <f t="shared" si="26"/>
        <v>1561.57</v>
      </c>
      <c r="AS147">
        <f t="shared" si="28"/>
        <v>0</v>
      </c>
      <c r="AT147"/>
      <c r="AU147"/>
      <c r="AV147"/>
      <c r="AW147"/>
      <c r="AX147"/>
      <c r="AY147"/>
      <c r="AZ147"/>
      <c r="BA147"/>
      <c r="BB147"/>
      <c r="BC147"/>
      <c r="BD147"/>
      <c r="BE147"/>
    </row>
    <row r="148" spans="2:57" ht="27" customHeight="1">
      <c r="B148" s="297">
        <f t="shared" si="25"/>
        <v>37</v>
      </c>
      <c r="C148" s="338" t="s">
        <v>65</v>
      </c>
      <c r="D148" s="338" t="s">
        <v>87</v>
      </c>
      <c r="E148" s="331">
        <v>185</v>
      </c>
      <c r="F148" s="316">
        <v>388.72199999999998</v>
      </c>
      <c r="G148" s="258">
        <v>170.67</v>
      </c>
      <c r="H148" s="298">
        <v>249.6</v>
      </c>
      <c r="I148" s="422">
        <v>180.27</v>
      </c>
      <c r="J148" s="736">
        <v>339.5</v>
      </c>
      <c r="K148" s="313"/>
      <c r="L148" s="390"/>
      <c r="M148" s="187"/>
      <c r="AB148"/>
      <c r="AC148"/>
      <c r="AD148"/>
      <c r="AE148"/>
      <c r="AF148"/>
      <c r="AG148"/>
      <c r="AH148"/>
      <c r="AI148"/>
      <c r="AJ148"/>
      <c r="AK148"/>
      <c r="AL148"/>
      <c r="AM148"/>
      <c r="AN148"/>
      <c r="AO148"/>
      <c r="AP148" s="272"/>
      <c r="AQ148" s="283">
        <f t="shared" si="27"/>
        <v>82</v>
      </c>
      <c r="AR148">
        <f t="shared" si="26"/>
        <v>1568.2</v>
      </c>
      <c r="AS148">
        <f t="shared" si="28"/>
        <v>0</v>
      </c>
      <c r="AT148"/>
      <c r="AU148"/>
      <c r="AV148"/>
      <c r="AW148"/>
      <c r="AX148"/>
      <c r="AY148"/>
      <c r="AZ148"/>
      <c r="BA148"/>
      <c r="BB148"/>
      <c r="BC148"/>
      <c r="BD148"/>
      <c r="BE148"/>
    </row>
    <row r="149" spans="2:57" ht="27" customHeight="1">
      <c r="B149" s="297">
        <v>38</v>
      </c>
      <c r="C149" s="338" t="s">
        <v>66</v>
      </c>
      <c r="D149" s="338" t="s">
        <v>88</v>
      </c>
      <c r="E149" s="331">
        <v>231</v>
      </c>
      <c r="F149" s="316">
        <v>30.48</v>
      </c>
      <c r="G149" s="258">
        <v>229</v>
      </c>
      <c r="H149" s="298">
        <v>5.181</v>
      </c>
      <c r="I149" s="258">
        <v>229.78</v>
      </c>
      <c r="J149" s="730">
        <v>9.1289999999999996</v>
      </c>
      <c r="K149" s="313"/>
      <c r="L149" s="390"/>
      <c r="M149" s="390"/>
      <c r="AB149"/>
      <c r="AC149"/>
      <c r="AD149"/>
      <c r="AE149"/>
      <c r="AF149"/>
      <c r="AG149"/>
      <c r="AH149"/>
      <c r="AI149"/>
      <c r="AJ149"/>
      <c r="AK149"/>
      <c r="AL149"/>
      <c r="AM149"/>
      <c r="AN149"/>
      <c r="AO149"/>
      <c r="AP149" s="272"/>
      <c r="AQ149" s="283">
        <f t="shared" si="27"/>
        <v>83</v>
      </c>
      <c r="AR149">
        <f t="shared" si="26"/>
        <v>1564.71</v>
      </c>
      <c r="AS149">
        <f t="shared" si="28"/>
        <v>0</v>
      </c>
      <c r="AT149"/>
      <c r="AU149"/>
      <c r="AV149"/>
      <c r="AW149"/>
      <c r="AX149"/>
      <c r="AY149"/>
      <c r="AZ149"/>
      <c r="BA149"/>
      <c r="BB149"/>
      <c r="BC149"/>
      <c r="BD149"/>
      <c r="BE149"/>
    </row>
    <row r="150" spans="2:57" ht="27" customHeight="1">
      <c r="B150" s="295">
        <v>39</v>
      </c>
      <c r="C150" s="296" t="s">
        <v>212</v>
      </c>
      <c r="D150" s="296" t="s">
        <v>76</v>
      </c>
      <c r="E150" s="317">
        <v>149.30000000000001</v>
      </c>
      <c r="F150" s="334">
        <v>17.670000000000002</v>
      </c>
      <c r="G150" s="317">
        <v>140.34</v>
      </c>
      <c r="H150" s="334">
        <v>2.99</v>
      </c>
      <c r="I150" s="317">
        <v>149.43</v>
      </c>
      <c r="J150" s="725">
        <v>11.05</v>
      </c>
      <c r="K150" s="506"/>
      <c r="L150" s="488"/>
      <c r="M150" s="187"/>
      <c r="AB150"/>
      <c r="AC150"/>
      <c r="AD150"/>
      <c r="AE150"/>
      <c r="AF150"/>
      <c r="AG150"/>
      <c r="AH150"/>
      <c r="AI150"/>
      <c r="AJ150"/>
      <c r="AK150"/>
      <c r="AL150"/>
      <c r="AM150"/>
      <c r="AN150"/>
      <c r="AO150"/>
      <c r="AP150" s="272"/>
      <c r="AQ150" s="283">
        <f t="shared" si="27"/>
        <v>84</v>
      </c>
      <c r="AR150">
        <f t="shared" si="26"/>
        <v>1563.02</v>
      </c>
      <c r="AS150">
        <f t="shared" si="28"/>
        <v>0</v>
      </c>
      <c r="AT150"/>
      <c r="AU150"/>
      <c r="AV150"/>
      <c r="AW150"/>
      <c r="AX150"/>
      <c r="AY150"/>
      <c r="AZ150"/>
      <c r="BA150"/>
      <c r="BB150"/>
      <c r="BC150"/>
      <c r="BD150"/>
      <c r="BE150"/>
    </row>
    <row r="151" spans="2:57" ht="27" customHeight="1">
      <c r="B151" s="297">
        <f>+B150+1</f>
        <v>40</v>
      </c>
      <c r="C151" s="338" t="s">
        <v>213</v>
      </c>
      <c r="D151" s="338" t="s">
        <v>80</v>
      </c>
      <c r="E151" s="331">
        <v>39</v>
      </c>
      <c r="F151" s="316">
        <v>0.47399999999999998</v>
      </c>
      <c r="G151" s="331"/>
      <c r="H151" s="316"/>
      <c r="I151" s="678">
        <v>120.32</v>
      </c>
      <c r="J151" s="730">
        <v>1.71</v>
      </c>
      <c r="K151" s="506"/>
      <c r="L151" s="488"/>
      <c r="AB151"/>
      <c r="AC151"/>
      <c r="AD151"/>
      <c r="AE151"/>
      <c r="AF151"/>
      <c r="AG151"/>
      <c r="AH151"/>
      <c r="AI151"/>
      <c r="AJ151"/>
      <c r="AK151"/>
      <c r="AL151"/>
      <c r="AM151"/>
      <c r="AN151"/>
      <c r="AO151"/>
      <c r="AP151" s="272"/>
      <c r="AQ151" s="283">
        <f t="shared" si="27"/>
        <v>85</v>
      </c>
      <c r="AR151">
        <f t="shared" si="26"/>
        <v>1565.81</v>
      </c>
      <c r="AS151">
        <f t="shared" si="28"/>
        <v>0</v>
      </c>
      <c r="AT151"/>
      <c r="AU151"/>
      <c r="AV151"/>
      <c r="AW151"/>
      <c r="AX151"/>
      <c r="AY151"/>
      <c r="AZ151"/>
      <c r="BA151"/>
      <c r="BB151"/>
      <c r="BC151"/>
      <c r="BD151"/>
      <c r="BE151"/>
    </row>
    <row r="152" spans="2:57" ht="27" customHeight="1" thickBot="1">
      <c r="B152" s="299">
        <v>41</v>
      </c>
      <c r="C152" s="300" t="s">
        <v>214</v>
      </c>
      <c r="D152" s="300" t="s">
        <v>80</v>
      </c>
      <c r="E152" s="339">
        <v>70</v>
      </c>
      <c r="F152" s="318">
        <v>0.81699999999999995</v>
      </c>
      <c r="G152" s="339"/>
      <c r="H152" s="318"/>
      <c r="I152" s="673">
        <v>70.05</v>
      </c>
      <c r="J152" s="730">
        <v>0.753</v>
      </c>
      <c r="K152" s="506"/>
      <c r="L152" s="488"/>
      <c r="AB152"/>
      <c r="AC152"/>
      <c r="AD152"/>
      <c r="AE152"/>
      <c r="AF152"/>
      <c r="AG152"/>
      <c r="AH152"/>
      <c r="AI152"/>
      <c r="AJ152"/>
      <c r="AK152"/>
      <c r="AL152"/>
      <c r="AM152"/>
      <c r="AN152"/>
      <c r="AO152"/>
      <c r="AP152" s="272"/>
      <c r="AQ152" s="283">
        <f t="shared" si="27"/>
        <v>86</v>
      </c>
      <c r="AR152">
        <f t="shared" si="26"/>
        <v>1562.18</v>
      </c>
      <c r="AS152">
        <f t="shared" si="28"/>
        <v>0</v>
      </c>
      <c r="AT152"/>
      <c r="AU152"/>
      <c r="AV152"/>
      <c r="AW152"/>
      <c r="AX152"/>
      <c r="AY152"/>
      <c r="AZ152"/>
      <c r="BA152"/>
      <c r="BB152"/>
      <c r="BC152"/>
      <c r="BD152"/>
      <c r="BE152"/>
    </row>
    <row r="153" spans="2:57" ht="27" customHeight="1" thickBot="1">
      <c r="B153" s="293"/>
      <c r="C153" s="294" t="s">
        <v>67</v>
      </c>
      <c r="D153" s="294"/>
      <c r="E153" s="320"/>
      <c r="F153" s="319">
        <f>SUM(F112:F152)</f>
        <v>1813.882478</v>
      </c>
      <c r="G153" s="320"/>
      <c r="H153" s="319">
        <f>SUM(H115:H152)</f>
        <v>554.10700000000008</v>
      </c>
      <c r="I153" s="320"/>
      <c r="J153" s="282">
        <f>SUM(J112:J152)</f>
        <v>1131.9789999999998</v>
      </c>
      <c r="K153" s="507"/>
      <c r="L153" s="489"/>
      <c r="M153" s="187"/>
      <c r="AB153"/>
      <c r="AC153"/>
      <c r="AD153"/>
      <c r="AE153"/>
      <c r="AF153"/>
      <c r="AG153"/>
      <c r="AH153"/>
      <c r="AI153"/>
      <c r="AJ153"/>
      <c r="AK153"/>
      <c r="AL153"/>
      <c r="AM153"/>
      <c r="AN153"/>
      <c r="AO153"/>
      <c r="AP153" s="272"/>
      <c r="AQ153" s="283"/>
      <c r="AR153"/>
      <c r="AS153"/>
      <c r="AT153"/>
      <c r="AU153"/>
      <c r="AV153"/>
      <c r="AW153"/>
      <c r="AX153"/>
      <c r="AY153"/>
      <c r="AZ153"/>
      <c r="BA153"/>
      <c r="BB153"/>
      <c r="BC153"/>
      <c r="BD153"/>
      <c r="BE153"/>
    </row>
    <row r="154" spans="2:57" ht="27" customHeight="1" thickBot="1">
      <c r="B154" s="301" t="s">
        <v>68</v>
      </c>
      <c r="C154" s="386" t="s">
        <v>69</v>
      </c>
      <c r="D154" s="386"/>
      <c r="E154" s="324"/>
      <c r="F154" s="321"/>
      <c r="G154" s="322"/>
      <c r="H154" s="323">
        <v>1</v>
      </c>
      <c r="I154" s="324"/>
      <c r="J154" s="267">
        <f>IFERROR(+J153/H153,0)</f>
        <v>2.0428888283309896</v>
      </c>
      <c r="K154" s="302"/>
      <c r="L154" s="306"/>
      <c r="M154" s="187"/>
      <c r="AB154"/>
      <c r="AC154"/>
      <c r="AD154"/>
      <c r="AE154"/>
      <c r="AF154"/>
      <c r="AG154"/>
      <c r="AH154"/>
      <c r="AI154"/>
      <c r="AJ154"/>
      <c r="AK154"/>
      <c r="AL154"/>
      <c r="AM154"/>
      <c r="AN154"/>
      <c r="AO154"/>
      <c r="AP154" s="272"/>
      <c r="AQ154" s="283"/>
      <c r="AR154"/>
      <c r="AS154"/>
      <c r="AT154"/>
      <c r="AU154"/>
      <c r="AV154"/>
      <c r="AW154"/>
      <c r="AX154"/>
      <c r="AY154"/>
      <c r="AZ154"/>
      <c r="BA154"/>
      <c r="BB154"/>
      <c r="BC154"/>
      <c r="BD154"/>
      <c r="BE154"/>
    </row>
    <row r="155" spans="2:57" ht="27" customHeight="1" thickBot="1">
      <c r="B155" s="303"/>
      <c r="C155" s="519" t="s">
        <v>216</v>
      </c>
      <c r="D155" s="304"/>
      <c r="E155" s="379">
        <v>1736.79</v>
      </c>
      <c r="F155" s="325">
        <v>1</v>
      </c>
      <c r="G155" s="326" t="s">
        <v>68</v>
      </c>
      <c r="H155" s="325">
        <f>+H153/F153*100%</f>
        <v>0.30548120218403702</v>
      </c>
      <c r="I155" s="327"/>
      <c r="J155" s="268">
        <f>+J153/F153</f>
        <v>0.62406413520688953</v>
      </c>
      <c r="K155" s="508"/>
      <c r="L155" s="306"/>
      <c r="M155" s="187"/>
      <c r="AB155"/>
      <c r="AC155"/>
      <c r="AD155"/>
      <c r="AE155"/>
      <c r="AF155"/>
      <c r="AG155"/>
      <c r="AH155"/>
      <c r="AI155"/>
      <c r="AJ155"/>
      <c r="AK155"/>
      <c r="AL155"/>
      <c r="AM155"/>
      <c r="AN155"/>
      <c r="AO155"/>
      <c r="AP155" s="272"/>
      <c r="AQ155" s="283"/>
      <c r="AR155"/>
      <c r="AS155"/>
      <c r="AT155"/>
      <c r="AU155"/>
      <c r="AV155"/>
      <c r="AW155"/>
      <c r="AX155"/>
      <c r="AY155"/>
      <c r="AZ155"/>
      <c r="BA155"/>
      <c r="BB155"/>
      <c r="BC155"/>
      <c r="BD155"/>
      <c r="BE155"/>
    </row>
    <row r="156" spans="2:57" ht="27" customHeight="1" thickBot="1">
      <c r="B156" s="303"/>
      <c r="C156" s="519" t="s">
        <v>217</v>
      </c>
      <c r="D156" s="304"/>
      <c r="E156" s="335">
        <f>F153-E155</f>
        <v>77.092478000000028</v>
      </c>
      <c r="F156" s="306"/>
      <c r="G156" s="305"/>
      <c r="H156" s="306"/>
      <c r="I156" s="260"/>
      <c r="J156" s="306"/>
      <c r="K156" s="505"/>
      <c r="L156" s="306"/>
      <c r="M156" s="187"/>
      <c r="AB156"/>
      <c r="AC156"/>
      <c r="AD156"/>
      <c r="AE156"/>
      <c r="AF156"/>
      <c r="AG156"/>
      <c r="AH156"/>
      <c r="AI156"/>
      <c r="AJ156"/>
      <c r="AK156"/>
      <c r="AL156"/>
      <c r="AM156"/>
      <c r="AN156"/>
      <c r="AO156"/>
      <c r="AP156" s="272"/>
      <c r="AQ156" s="283">
        <f>AQ152+1</f>
        <v>87</v>
      </c>
      <c r="AR156">
        <f>IF(AE33="tad","tad",AE33)</f>
        <v>1597.22</v>
      </c>
      <c r="AS156">
        <f t="shared" si="28"/>
        <v>0</v>
      </c>
      <c r="AT156"/>
      <c r="AU156"/>
      <c r="AV156"/>
      <c r="AW156"/>
      <c r="AX156"/>
      <c r="AY156"/>
      <c r="AZ156"/>
      <c r="BA156"/>
      <c r="BB156"/>
      <c r="BC156"/>
      <c r="BD156"/>
      <c r="BE156"/>
    </row>
    <row r="157" spans="2:57" ht="27" customHeight="1" thickBot="1">
      <c r="B157" s="292"/>
      <c r="C157" s="261"/>
      <c r="D157" s="261"/>
      <c r="E157" s="261"/>
      <c r="F157" s="520">
        <v>18</v>
      </c>
      <c r="G157" s="571" t="s">
        <v>341</v>
      </c>
      <c r="H157" s="520">
        <v>2022</v>
      </c>
      <c r="I157" s="261"/>
      <c r="J157" s="261"/>
      <c r="K157" s="309"/>
      <c r="L157" s="310"/>
      <c r="M157" s="187"/>
      <c r="AB157"/>
      <c r="AC157"/>
      <c r="AD157"/>
      <c r="AE157"/>
      <c r="AF157"/>
      <c r="AG157"/>
      <c r="AH157"/>
      <c r="AI157"/>
      <c r="AJ157"/>
      <c r="AK157"/>
      <c r="AL157"/>
      <c r="AM157"/>
      <c r="AN157"/>
      <c r="AO157"/>
      <c r="AP157" s="272"/>
      <c r="AQ157" s="283">
        <f t="shared" si="27"/>
        <v>88</v>
      </c>
      <c r="AR157">
        <f>IF(AE34="tad","tad",AE34)</f>
        <v>1521.12</v>
      </c>
      <c r="AS157">
        <f t="shared" si="28"/>
        <v>0</v>
      </c>
      <c r="AT157"/>
      <c r="AU157"/>
      <c r="AV157"/>
      <c r="AW157"/>
      <c r="AX157"/>
      <c r="AY157"/>
      <c r="AZ157"/>
      <c r="BA157"/>
      <c r="BB157"/>
      <c r="BC157"/>
      <c r="BD157"/>
      <c r="BE157"/>
    </row>
    <row r="158" spans="2:57" ht="27" customHeight="1">
      <c r="B158" s="383" t="s">
        <v>18</v>
      </c>
      <c r="C158" s="386" t="s">
        <v>19</v>
      </c>
      <c r="D158" s="386" t="s">
        <v>73</v>
      </c>
      <c r="E158" s="863" t="s">
        <v>20</v>
      </c>
      <c r="F158" s="864"/>
      <c r="G158" s="863" t="s">
        <v>94</v>
      </c>
      <c r="H158" s="864"/>
      <c r="I158" s="863" t="s">
        <v>22</v>
      </c>
      <c r="J158" s="864"/>
      <c r="K158" s="380" t="s">
        <v>160</v>
      </c>
      <c r="L158" s="311"/>
      <c r="M158" s="187"/>
      <c r="AB158"/>
      <c r="AC158"/>
      <c r="AD158"/>
      <c r="AE158"/>
      <c r="AF158"/>
      <c r="AG158"/>
      <c r="AH158"/>
      <c r="AI158"/>
      <c r="AJ158"/>
      <c r="AK158"/>
      <c r="AL158"/>
      <c r="AM158"/>
      <c r="AN158"/>
      <c r="AO158"/>
      <c r="AP158" s="272"/>
      <c r="AQ158" s="283">
        <f t="shared" si="27"/>
        <v>89</v>
      </c>
      <c r="AR158">
        <f>IF(AE35="tad","tad",AE35)</f>
        <v>1587.2</v>
      </c>
      <c r="AS158">
        <f t="shared" si="28"/>
        <v>0</v>
      </c>
      <c r="AT158"/>
      <c r="AU158"/>
      <c r="AV158"/>
      <c r="AW158"/>
      <c r="AX158"/>
      <c r="AY158"/>
      <c r="AZ158"/>
      <c r="BA158"/>
      <c r="BB158"/>
      <c r="BC158"/>
      <c r="BD158"/>
      <c r="BE158"/>
    </row>
    <row r="159" spans="2:57" ht="27" customHeight="1">
      <c r="B159" s="384"/>
      <c r="C159" s="387"/>
      <c r="D159" s="387"/>
      <c r="E159" s="263" t="s">
        <v>24</v>
      </c>
      <c r="F159" s="263" t="s">
        <v>25</v>
      </c>
      <c r="G159" s="262" t="s">
        <v>24</v>
      </c>
      <c r="H159" s="263" t="s">
        <v>25</v>
      </c>
      <c r="I159" s="262" t="s">
        <v>24</v>
      </c>
      <c r="J159" s="263" t="s">
        <v>25</v>
      </c>
      <c r="K159" s="381"/>
      <c r="L159" s="311"/>
      <c r="M159" s="187"/>
      <c r="AB159"/>
      <c r="AC159"/>
      <c r="AD159"/>
      <c r="AE159"/>
      <c r="AF159"/>
      <c r="AG159"/>
      <c r="AH159"/>
      <c r="AI159"/>
      <c r="AJ159"/>
      <c r="AK159"/>
      <c r="AL159"/>
      <c r="AM159"/>
      <c r="AN159"/>
      <c r="AO159"/>
      <c r="AP159" s="272"/>
      <c r="AQ159" s="283">
        <f t="shared" si="27"/>
        <v>90</v>
      </c>
      <c r="AR159">
        <f>IF(AE36="tad","tad",AE36)</f>
        <v>1589.4</v>
      </c>
      <c r="AS159">
        <f t="shared" si="28"/>
        <v>0</v>
      </c>
      <c r="AT159"/>
      <c r="AU159"/>
      <c r="AV159"/>
      <c r="AW159"/>
      <c r="AX159"/>
      <c r="AY159"/>
      <c r="AZ159"/>
      <c r="BA159"/>
      <c r="BB159"/>
      <c r="BC159"/>
      <c r="BD159"/>
      <c r="BE159"/>
    </row>
    <row r="160" spans="2:57" ht="27" customHeight="1" thickBot="1">
      <c r="B160" s="385"/>
      <c r="C160" s="388"/>
      <c r="D160" s="388"/>
      <c r="E160" s="265" t="s">
        <v>26</v>
      </c>
      <c r="F160" s="265" t="s">
        <v>155</v>
      </c>
      <c r="G160" s="264" t="s">
        <v>26</v>
      </c>
      <c r="H160" s="265" t="s">
        <v>155</v>
      </c>
      <c r="I160" s="264" t="s">
        <v>26</v>
      </c>
      <c r="J160" s="265" t="s">
        <v>155</v>
      </c>
      <c r="K160" s="382"/>
      <c r="L160" s="311"/>
      <c r="M160" s="187"/>
      <c r="AB160"/>
      <c r="AC160"/>
      <c r="AD160"/>
      <c r="AE160"/>
      <c r="AF160"/>
      <c r="AG160"/>
      <c r="AH160"/>
      <c r="AI160"/>
      <c r="AJ160"/>
      <c r="AK160"/>
      <c r="AL160"/>
      <c r="AM160"/>
      <c r="AN160"/>
      <c r="AO160"/>
      <c r="AP160" s="272"/>
      <c r="AQ160" s="283">
        <f t="shared" si="27"/>
        <v>91</v>
      </c>
      <c r="AR160">
        <f>IF(AE37="tad","tad",AE37)</f>
        <v>1594.12</v>
      </c>
      <c r="AS160">
        <f t="shared" si="28"/>
        <v>0</v>
      </c>
      <c r="AT160"/>
      <c r="AU160"/>
      <c r="AV160"/>
      <c r="AW160"/>
      <c r="AX160"/>
      <c r="AY160"/>
      <c r="AZ160"/>
      <c r="BA160"/>
      <c r="BB160"/>
      <c r="BC160"/>
      <c r="BD160"/>
      <c r="BE160"/>
    </row>
    <row r="161" spans="2:57" ht="27" customHeight="1" thickBot="1">
      <c r="B161" s="293">
        <v>1</v>
      </c>
      <c r="C161" s="294">
        <v>2</v>
      </c>
      <c r="D161" s="294">
        <v>3</v>
      </c>
      <c r="E161" s="294">
        <v>4</v>
      </c>
      <c r="F161" s="294">
        <v>5</v>
      </c>
      <c r="G161" s="294">
        <v>6</v>
      </c>
      <c r="H161" s="294">
        <v>7</v>
      </c>
      <c r="I161" s="294">
        <v>8</v>
      </c>
      <c r="J161" s="294">
        <v>9</v>
      </c>
      <c r="K161" s="312">
        <v>10</v>
      </c>
      <c r="L161" s="314"/>
      <c r="M161" s="187"/>
      <c r="AB161"/>
      <c r="AC161"/>
      <c r="AD161"/>
      <c r="AE161"/>
      <c r="AF161"/>
      <c r="AG161"/>
      <c r="AH161"/>
      <c r="AI161"/>
      <c r="AJ161"/>
      <c r="AK161"/>
      <c r="AL161"/>
      <c r="AM161"/>
      <c r="AN161"/>
      <c r="AO161"/>
      <c r="AP161" s="272"/>
      <c r="AQ161" s="283">
        <f t="shared" si="27"/>
        <v>92</v>
      </c>
      <c r="AR161">
        <f t="shared" ref="AR161:AR190" si="29">IF(AF7="tad","tad",AF7)</f>
        <v>1614.52</v>
      </c>
      <c r="AS161">
        <f t="shared" si="28"/>
        <v>0</v>
      </c>
      <c r="AT161"/>
      <c r="AU161"/>
      <c r="AV161"/>
      <c r="AW161"/>
      <c r="AX161"/>
      <c r="AY161"/>
      <c r="AZ161"/>
      <c r="BA161"/>
      <c r="BB161"/>
      <c r="BC161"/>
      <c r="BD161"/>
      <c r="BE161"/>
    </row>
    <row r="162" spans="2:57" ht="27" customHeight="1">
      <c r="B162" s="295">
        <v>1</v>
      </c>
      <c r="C162" s="296" t="s">
        <v>28</v>
      </c>
      <c r="D162" s="296" t="s">
        <v>74</v>
      </c>
      <c r="E162" s="331">
        <v>55.77</v>
      </c>
      <c r="F162" s="316">
        <v>31.144597999999998</v>
      </c>
      <c r="G162" s="257">
        <v>47.74</v>
      </c>
      <c r="H162" s="257">
        <v>1.8149999999999999</v>
      </c>
      <c r="I162" s="697">
        <v>52.7</v>
      </c>
      <c r="J162" s="697">
        <v>15.859</v>
      </c>
      <c r="K162" s="509">
        <v>0</v>
      </c>
      <c r="L162" s="402"/>
      <c r="M162" s="395"/>
      <c r="N162" s="393"/>
      <c r="AB162"/>
      <c r="AC162"/>
      <c r="AD162"/>
      <c r="AE162"/>
      <c r="AF162"/>
      <c r="AG162"/>
      <c r="AH162"/>
      <c r="AI162"/>
      <c r="AJ162"/>
      <c r="AK162"/>
      <c r="AL162"/>
      <c r="AM162"/>
      <c r="AN162"/>
      <c r="AO162"/>
      <c r="AP162" s="272"/>
      <c r="AQ162" s="283">
        <f t="shared" si="27"/>
        <v>93</v>
      </c>
      <c r="AR162">
        <f t="shared" si="29"/>
        <v>1629.24</v>
      </c>
      <c r="AS162">
        <f t="shared" si="28"/>
        <v>0</v>
      </c>
      <c r="AT162"/>
      <c r="AU162"/>
      <c r="AV162"/>
      <c r="AW162"/>
      <c r="AX162"/>
      <c r="AY162"/>
      <c r="AZ162"/>
      <c r="BA162"/>
      <c r="BB162"/>
      <c r="BC162"/>
      <c r="BD162"/>
      <c r="BE162"/>
    </row>
    <row r="163" spans="2:57" ht="27" customHeight="1">
      <c r="B163" s="297">
        <f>+B162+1</f>
        <v>2</v>
      </c>
      <c r="C163" s="338" t="s">
        <v>29</v>
      </c>
      <c r="D163" s="338" t="s">
        <v>74</v>
      </c>
      <c r="E163" s="317">
        <v>339.5</v>
      </c>
      <c r="F163" s="334">
        <v>7.77</v>
      </c>
      <c r="G163" s="258">
        <v>331.78</v>
      </c>
      <c r="H163" s="298">
        <v>1.76</v>
      </c>
      <c r="I163" s="330">
        <v>339.32</v>
      </c>
      <c r="J163" s="717">
        <v>7.62</v>
      </c>
      <c r="K163" s="509">
        <v>0</v>
      </c>
      <c r="L163" s="403"/>
      <c r="M163" s="474"/>
      <c r="N163" s="394"/>
      <c r="AB163"/>
      <c r="AC163"/>
      <c r="AD163"/>
      <c r="AE163"/>
      <c r="AF163"/>
      <c r="AG163"/>
      <c r="AH163"/>
      <c r="AI163"/>
      <c r="AJ163"/>
      <c r="AK163"/>
      <c r="AL163"/>
      <c r="AM163"/>
      <c r="AN163"/>
      <c r="AO163"/>
      <c r="AP163" s="272"/>
      <c r="AQ163" s="283">
        <f t="shared" si="27"/>
        <v>94</v>
      </c>
      <c r="AR163">
        <f t="shared" si="29"/>
        <v>1628.75</v>
      </c>
      <c r="AS163">
        <f t="shared" si="28"/>
        <v>0</v>
      </c>
      <c r="AT163"/>
      <c r="AU163"/>
      <c r="AV163"/>
      <c r="AW163"/>
      <c r="AX163"/>
      <c r="AY163"/>
      <c r="AZ163"/>
      <c r="BA163"/>
      <c r="BB163"/>
      <c r="BC163"/>
      <c r="BD163"/>
      <c r="BE163"/>
    </row>
    <row r="164" spans="2:57" ht="27" customHeight="1">
      <c r="B164" s="297">
        <f t="shared" ref="B164:B198" si="30">+B163+1</f>
        <v>3</v>
      </c>
      <c r="C164" s="338" t="s">
        <v>30</v>
      </c>
      <c r="D164" s="338" t="s">
        <v>75</v>
      </c>
      <c r="E164" s="331">
        <v>77.5</v>
      </c>
      <c r="F164" s="316">
        <v>49.02</v>
      </c>
      <c r="G164" s="258">
        <v>66.260000000000005</v>
      </c>
      <c r="H164" s="298">
        <v>4.1550000000000002</v>
      </c>
      <c r="I164" s="330">
        <v>73.790000000000006</v>
      </c>
      <c r="J164" s="717">
        <v>28.24</v>
      </c>
      <c r="K164" s="509">
        <v>0</v>
      </c>
      <c r="L164" s="403"/>
      <c r="M164" s="395"/>
      <c r="N164" s="393"/>
      <c r="AB164"/>
      <c r="AC164"/>
      <c r="AD164"/>
      <c r="AE164"/>
      <c r="AF164"/>
      <c r="AG164"/>
      <c r="AH164"/>
      <c r="AI164"/>
      <c r="AJ164"/>
      <c r="AK164"/>
      <c r="AL164"/>
      <c r="AM164"/>
      <c r="AN164"/>
      <c r="AO164"/>
      <c r="AP164" s="272"/>
      <c r="AQ164" s="283">
        <f t="shared" si="27"/>
        <v>95</v>
      </c>
      <c r="AR164">
        <f t="shared" si="29"/>
        <v>1641.32</v>
      </c>
      <c r="AS164">
        <f t="shared" si="28"/>
        <v>0</v>
      </c>
      <c r="AT164"/>
      <c r="AU164"/>
      <c r="AV164"/>
      <c r="AW164"/>
      <c r="AX164"/>
      <c r="AY164"/>
      <c r="AZ164"/>
      <c r="BA164"/>
      <c r="BB164"/>
      <c r="BC164"/>
      <c r="BD164"/>
      <c r="BE164"/>
    </row>
    <row r="165" spans="2:57" ht="27" customHeight="1">
      <c r="B165" s="297">
        <f t="shared" si="30"/>
        <v>4</v>
      </c>
      <c r="C165" s="338" t="s">
        <v>31</v>
      </c>
      <c r="D165" s="338" t="s">
        <v>76</v>
      </c>
      <c r="E165" s="331">
        <v>463.3</v>
      </c>
      <c r="F165" s="316">
        <v>49.9</v>
      </c>
      <c r="G165" s="330">
        <v>462.42</v>
      </c>
      <c r="H165" s="330">
        <v>36.279000000000003</v>
      </c>
      <c r="I165" s="316">
        <v>461.41</v>
      </c>
      <c r="J165" s="717">
        <v>20.445</v>
      </c>
      <c r="K165" s="509">
        <v>0</v>
      </c>
      <c r="L165" s="490"/>
      <c r="M165" s="391"/>
      <c r="N165" s="391"/>
      <c r="O165" s="392"/>
      <c r="AB165"/>
      <c r="AC165"/>
      <c r="AD165"/>
      <c r="AE165"/>
      <c r="AF165"/>
      <c r="AG165"/>
      <c r="AH165"/>
      <c r="AI165"/>
      <c r="AJ165"/>
      <c r="AK165"/>
      <c r="AL165"/>
      <c r="AM165"/>
      <c r="AN165"/>
      <c r="AO165"/>
      <c r="AP165" s="272"/>
      <c r="AQ165" s="283">
        <f t="shared" si="27"/>
        <v>96</v>
      </c>
      <c r="AR165">
        <f t="shared" si="29"/>
        <v>1644.89</v>
      </c>
      <c r="AS165">
        <f t="shared" si="28"/>
        <v>0</v>
      </c>
      <c r="AT165"/>
      <c r="AU165"/>
      <c r="AV165"/>
      <c r="AW165"/>
      <c r="AX165"/>
      <c r="AY165"/>
      <c r="AZ165"/>
      <c r="BA165"/>
      <c r="BB165"/>
      <c r="BC165"/>
      <c r="BD165"/>
      <c r="BE165"/>
    </row>
    <row r="166" spans="2:57" ht="27" customHeight="1">
      <c r="B166" s="297">
        <f t="shared" si="30"/>
        <v>5</v>
      </c>
      <c r="C166" s="338" t="s">
        <v>32</v>
      </c>
      <c r="D166" s="338" t="s">
        <v>77</v>
      </c>
      <c r="E166" s="331">
        <v>207</v>
      </c>
      <c r="F166" s="316">
        <v>9.5030000000000001</v>
      </c>
      <c r="G166" s="258">
        <v>195.72</v>
      </c>
      <c r="H166" s="259">
        <v>1.349</v>
      </c>
      <c r="I166" s="691">
        <v>207.11</v>
      </c>
      <c r="J166" s="717">
        <v>9.65</v>
      </c>
      <c r="K166" s="509">
        <v>0</v>
      </c>
      <c r="L166" s="491"/>
      <c r="M166" s="187"/>
      <c r="AB166"/>
      <c r="AC166"/>
      <c r="AD166"/>
      <c r="AE166"/>
      <c r="AF166"/>
      <c r="AG166"/>
      <c r="AH166"/>
      <c r="AI166"/>
      <c r="AJ166"/>
      <c r="AK166"/>
      <c r="AL166"/>
      <c r="AM166"/>
      <c r="AN166"/>
      <c r="AO166"/>
      <c r="AP166" s="272"/>
      <c r="AQ166" s="283">
        <f t="shared" si="27"/>
        <v>97</v>
      </c>
      <c r="AR166">
        <f t="shared" si="29"/>
        <v>1640.71</v>
      </c>
      <c r="AS166">
        <f t="shared" si="28"/>
        <v>0</v>
      </c>
      <c r="AT166"/>
      <c r="AU166"/>
      <c r="AV166"/>
      <c r="AW166"/>
      <c r="AX166"/>
      <c r="AY166"/>
      <c r="AZ166"/>
      <c r="BA166"/>
      <c r="BB166"/>
      <c r="BC166"/>
      <c r="BD166"/>
      <c r="BE166"/>
    </row>
    <row r="167" spans="2:57" ht="27" customHeight="1">
      <c r="B167" s="297">
        <f t="shared" si="30"/>
        <v>6</v>
      </c>
      <c r="C167" s="338" t="s">
        <v>33</v>
      </c>
      <c r="D167" s="338" t="s">
        <v>77</v>
      </c>
      <c r="E167" s="331">
        <v>320</v>
      </c>
      <c r="F167" s="316">
        <v>5.1509999999999998</v>
      </c>
      <c r="G167" s="258">
        <v>308.10000000000002</v>
      </c>
      <c r="H167" s="259">
        <v>0.69499999999999995</v>
      </c>
      <c r="I167" s="691">
        <v>310.89999999999998</v>
      </c>
      <c r="J167" s="717">
        <v>1.7929999999999999</v>
      </c>
      <c r="K167" s="509">
        <v>0</v>
      </c>
      <c r="L167" s="492"/>
      <c r="M167" s="187"/>
      <c r="AB167"/>
      <c r="AC167"/>
      <c r="AD167"/>
      <c r="AE167"/>
      <c r="AF167"/>
      <c r="AG167"/>
      <c r="AH167"/>
      <c r="AI167"/>
      <c r="AJ167"/>
      <c r="AK167"/>
      <c r="AL167"/>
      <c r="AM167"/>
      <c r="AN167"/>
      <c r="AO167"/>
      <c r="AP167" s="272"/>
      <c r="AQ167" s="283">
        <f t="shared" si="27"/>
        <v>98</v>
      </c>
      <c r="AR167">
        <f t="shared" si="29"/>
        <v>1638.74</v>
      </c>
      <c r="AS167">
        <f t="shared" si="28"/>
        <v>0</v>
      </c>
      <c r="AT167"/>
      <c r="AU167"/>
      <c r="AV167"/>
      <c r="AW167"/>
      <c r="AX167"/>
      <c r="AY167"/>
      <c r="AZ167"/>
      <c r="BA167"/>
      <c r="BB167"/>
      <c r="BC167"/>
      <c r="BD167"/>
      <c r="BE167"/>
    </row>
    <row r="168" spans="2:57" ht="27" customHeight="1">
      <c r="B168" s="297">
        <f t="shared" si="30"/>
        <v>7</v>
      </c>
      <c r="C168" s="338" t="s">
        <v>34</v>
      </c>
      <c r="D168" s="338" t="s">
        <v>78</v>
      </c>
      <c r="E168" s="331">
        <v>90</v>
      </c>
      <c r="F168" s="316">
        <v>689.09100000000001</v>
      </c>
      <c r="G168" s="258">
        <v>76.59</v>
      </c>
      <c r="H168" s="258">
        <v>202.14599999999999</v>
      </c>
      <c r="I168" s="691">
        <v>85.1</v>
      </c>
      <c r="J168" s="717">
        <v>466.93400000000003</v>
      </c>
      <c r="K168" s="509">
        <v>0</v>
      </c>
      <c r="L168" s="491"/>
      <c r="M168" s="187"/>
      <c r="AB168"/>
      <c r="AC168"/>
      <c r="AD168"/>
      <c r="AE168"/>
      <c r="AF168"/>
      <c r="AG168"/>
      <c r="AH168"/>
      <c r="AI168"/>
      <c r="AJ168"/>
      <c r="AK168"/>
      <c r="AL168"/>
      <c r="AM168"/>
      <c r="AN168"/>
      <c r="AO168"/>
      <c r="AP168" s="272"/>
      <c r="AQ168" s="283">
        <f t="shared" si="27"/>
        <v>99</v>
      </c>
      <c r="AR168">
        <f t="shared" si="29"/>
        <v>1629.1</v>
      </c>
      <c r="AS168">
        <f t="shared" si="28"/>
        <v>0</v>
      </c>
      <c r="AT168"/>
      <c r="AU168"/>
      <c r="AV168"/>
      <c r="AW168"/>
      <c r="AX168"/>
      <c r="AY168"/>
      <c r="AZ168"/>
      <c r="BA168"/>
      <c r="BB168"/>
      <c r="BC168"/>
      <c r="BD168"/>
      <c r="BE168"/>
    </row>
    <row r="169" spans="2:57" ht="27" customHeight="1">
      <c r="B169" s="297">
        <f t="shared" si="30"/>
        <v>8</v>
      </c>
      <c r="C169" s="338" t="s">
        <v>35</v>
      </c>
      <c r="D169" s="338" t="s">
        <v>79</v>
      </c>
      <c r="E169" s="331">
        <v>120.5</v>
      </c>
      <c r="F169" s="316">
        <v>2.0920000000000001</v>
      </c>
      <c r="G169" s="258">
        <v>115.13</v>
      </c>
      <c r="H169" s="298">
        <v>0.45800000000000002</v>
      </c>
      <c r="I169" s="332">
        <v>120.36</v>
      </c>
      <c r="J169" s="717">
        <v>1.728</v>
      </c>
      <c r="K169" s="509">
        <v>0</v>
      </c>
      <c r="L169" s="493"/>
      <c r="M169" s="187"/>
      <c r="AB169"/>
      <c r="AC169"/>
      <c r="AD169"/>
      <c r="AE169"/>
      <c r="AF169"/>
      <c r="AG169"/>
      <c r="AH169"/>
      <c r="AI169"/>
      <c r="AJ169"/>
      <c r="AK169"/>
      <c r="AL169"/>
      <c r="AM169"/>
      <c r="AN169"/>
      <c r="AO169"/>
      <c r="AP169" s="272"/>
      <c r="AQ169" s="283">
        <f t="shared" si="27"/>
        <v>100</v>
      </c>
      <c r="AR169">
        <f t="shared" si="29"/>
        <v>1628.18</v>
      </c>
      <c r="AS169">
        <f t="shared" si="28"/>
        <v>0</v>
      </c>
      <c r="AT169"/>
      <c r="AU169"/>
      <c r="AV169"/>
      <c r="AW169"/>
      <c r="AX169"/>
      <c r="AY169"/>
      <c r="AZ169"/>
      <c r="BA169"/>
      <c r="BB169"/>
      <c r="BC169"/>
      <c r="BD169"/>
      <c r="BE169"/>
    </row>
    <row r="170" spans="2:57" ht="27" customHeight="1">
      <c r="B170" s="297">
        <f t="shared" si="30"/>
        <v>9</v>
      </c>
      <c r="C170" s="338" t="s">
        <v>36</v>
      </c>
      <c r="D170" s="338" t="s">
        <v>79</v>
      </c>
      <c r="E170" s="331">
        <v>120.8</v>
      </c>
      <c r="F170" s="316">
        <v>2.3530000000000002</v>
      </c>
      <c r="G170" s="258">
        <v>116.7</v>
      </c>
      <c r="H170" s="298">
        <v>0.45100000000000001</v>
      </c>
      <c r="I170" s="691">
        <v>120.04</v>
      </c>
      <c r="J170" s="717">
        <v>1.4410000000000001</v>
      </c>
      <c r="K170" s="509">
        <v>0</v>
      </c>
      <c r="L170" s="491"/>
      <c r="M170" s="187"/>
      <c r="AB170"/>
      <c r="AC170"/>
      <c r="AD170"/>
      <c r="AE170"/>
      <c r="AF170"/>
      <c r="AG170"/>
      <c r="AH170"/>
      <c r="AI170"/>
      <c r="AJ170"/>
      <c r="AK170"/>
      <c r="AL170"/>
      <c r="AM170"/>
      <c r="AN170"/>
      <c r="AO170"/>
      <c r="AP170" s="272"/>
      <c r="AQ170" s="283">
        <f t="shared" si="27"/>
        <v>101</v>
      </c>
      <c r="AR170">
        <f t="shared" si="29"/>
        <v>1624.21</v>
      </c>
      <c r="AS170">
        <f t="shared" si="28"/>
        <v>0</v>
      </c>
      <c r="AT170"/>
      <c r="AU170"/>
      <c r="AV170"/>
      <c r="AW170"/>
      <c r="AX170"/>
      <c r="AY170"/>
      <c r="AZ170"/>
      <c r="BA170"/>
      <c r="BB170"/>
      <c r="BC170"/>
      <c r="BD170"/>
      <c r="BE170"/>
    </row>
    <row r="171" spans="2:57" ht="27" customHeight="1">
      <c r="B171" s="297">
        <f t="shared" si="30"/>
        <v>10</v>
      </c>
      <c r="C171" s="338" t="s">
        <v>37</v>
      </c>
      <c r="D171" s="338" t="s">
        <v>80</v>
      </c>
      <c r="E171" s="331">
        <v>46.5</v>
      </c>
      <c r="F171" s="331">
        <v>4.5999999999999996</v>
      </c>
      <c r="G171" s="258">
        <v>42.76</v>
      </c>
      <c r="H171" s="258">
        <v>1.81</v>
      </c>
      <c r="I171" s="691">
        <v>44.04</v>
      </c>
      <c r="J171" s="717">
        <v>2.3029999999999999</v>
      </c>
      <c r="K171" s="509">
        <v>0</v>
      </c>
      <c r="L171" s="491"/>
      <c r="M171" s="187"/>
      <c r="AB171"/>
      <c r="AC171"/>
      <c r="AD171"/>
      <c r="AE171"/>
      <c r="AF171"/>
      <c r="AG171"/>
      <c r="AH171"/>
      <c r="AI171"/>
      <c r="AJ171"/>
      <c r="AK171"/>
      <c r="AL171"/>
      <c r="AM171"/>
      <c r="AN171"/>
      <c r="AO171"/>
      <c r="AP171" s="272"/>
      <c r="AQ171" s="283">
        <f t="shared" si="27"/>
        <v>102</v>
      </c>
      <c r="AR171">
        <f t="shared" si="29"/>
        <v>1623.28</v>
      </c>
      <c r="AS171">
        <f t="shared" si="28"/>
        <v>0</v>
      </c>
      <c r="AT171"/>
      <c r="AU171"/>
      <c r="AV171"/>
      <c r="AW171"/>
      <c r="AX171"/>
      <c r="AY171"/>
      <c r="AZ171"/>
      <c r="BA171"/>
      <c r="BB171"/>
      <c r="BC171"/>
      <c r="BD171"/>
      <c r="BE171"/>
    </row>
    <row r="172" spans="2:57" ht="27" customHeight="1">
      <c r="B172" s="297">
        <f t="shared" si="30"/>
        <v>11</v>
      </c>
      <c r="C172" s="338" t="s">
        <v>39</v>
      </c>
      <c r="D172" s="338" t="s">
        <v>80</v>
      </c>
      <c r="E172" s="331">
        <v>51.5</v>
      </c>
      <c r="F172" s="316">
        <v>2.4159999999999999</v>
      </c>
      <c r="G172" s="258">
        <v>46.37</v>
      </c>
      <c r="H172" s="258">
        <v>0.78800000000000003</v>
      </c>
      <c r="I172" s="692">
        <v>51.27</v>
      </c>
      <c r="J172" s="717">
        <v>2.4630000000000001</v>
      </c>
      <c r="K172" s="509">
        <v>0</v>
      </c>
      <c r="L172" s="491"/>
      <c r="M172" s="187"/>
      <c r="AB172"/>
      <c r="AC172"/>
      <c r="AD172"/>
      <c r="AE172"/>
      <c r="AF172"/>
      <c r="AG172"/>
      <c r="AH172"/>
      <c r="AI172"/>
      <c r="AJ172"/>
      <c r="AK172"/>
      <c r="AL172"/>
      <c r="AM172"/>
      <c r="AN172"/>
      <c r="AO172"/>
      <c r="AP172" s="272"/>
      <c r="AQ172" s="283">
        <f t="shared" si="27"/>
        <v>103</v>
      </c>
      <c r="AR172">
        <f t="shared" si="29"/>
        <v>1621.55</v>
      </c>
      <c r="AS172">
        <f t="shared" si="28"/>
        <v>0</v>
      </c>
      <c r="AT172"/>
      <c r="AU172"/>
      <c r="AV172"/>
      <c r="AW172"/>
      <c r="AX172"/>
      <c r="AY172"/>
      <c r="AZ172"/>
      <c r="BA172"/>
      <c r="BB172"/>
      <c r="BC172"/>
      <c r="BD172"/>
      <c r="BE172"/>
    </row>
    <row r="173" spans="2:57" ht="27" customHeight="1">
      <c r="B173" s="297">
        <f t="shared" si="30"/>
        <v>12</v>
      </c>
      <c r="C173" s="338" t="s">
        <v>40</v>
      </c>
      <c r="D173" s="338" t="s">
        <v>78</v>
      </c>
      <c r="E173" s="331">
        <v>81</v>
      </c>
      <c r="F173" s="316">
        <v>1.093</v>
      </c>
      <c r="G173" s="258">
        <v>75</v>
      </c>
      <c r="H173" s="627">
        <v>0.27200000000000002</v>
      </c>
      <c r="I173" s="691">
        <v>78.62</v>
      </c>
      <c r="J173" s="717">
        <v>1.0249999999999999</v>
      </c>
      <c r="K173" s="509">
        <v>0</v>
      </c>
      <c r="L173" s="491"/>
      <c r="M173" s="187"/>
      <c r="AB173"/>
      <c r="AC173"/>
      <c r="AD173"/>
      <c r="AE173"/>
      <c r="AF173"/>
      <c r="AG173"/>
      <c r="AH173"/>
      <c r="AI173"/>
      <c r="AJ173"/>
      <c r="AK173"/>
      <c r="AL173"/>
      <c r="AM173"/>
      <c r="AN173"/>
      <c r="AO173"/>
      <c r="AP173" s="272"/>
      <c r="AQ173" s="283">
        <f t="shared" si="27"/>
        <v>104</v>
      </c>
      <c r="AR173">
        <f t="shared" si="29"/>
        <v>1620.7</v>
      </c>
      <c r="AS173">
        <f t="shared" si="28"/>
        <v>0</v>
      </c>
      <c r="AT173"/>
      <c r="AU173"/>
      <c r="AV173"/>
      <c r="AW173"/>
      <c r="AX173"/>
      <c r="AY173"/>
      <c r="AZ173"/>
      <c r="BA173"/>
      <c r="BB173"/>
      <c r="BC173"/>
      <c r="BD173"/>
      <c r="BE173"/>
    </row>
    <row r="174" spans="2:57" ht="27" customHeight="1">
      <c r="B174" s="297">
        <f t="shared" si="30"/>
        <v>13</v>
      </c>
      <c r="C174" s="338" t="s">
        <v>41</v>
      </c>
      <c r="D174" s="338" t="s">
        <v>78</v>
      </c>
      <c r="E174" s="331">
        <v>82.8</v>
      </c>
      <c r="F174" s="316">
        <v>0.42899999999999999</v>
      </c>
      <c r="G174" s="258">
        <v>81.19</v>
      </c>
      <c r="H174" s="298">
        <v>0.20399999999999999</v>
      </c>
      <c r="I174" s="691">
        <v>81.16</v>
      </c>
      <c r="J174" s="717">
        <v>0.04</v>
      </c>
      <c r="K174" s="509">
        <v>0</v>
      </c>
      <c r="L174" s="491"/>
      <c r="M174" s="187"/>
      <c r="AB174"/>
      <c r="AC174"/>
      <c r="AD174"/>
      <c r="AE174"/>
      <c r="AF174"/>
      <c r="AG174"/>
      <c r="AH174"/>
      <c r="AI174"/>
      <c r="AJ174"/>
      <c r="AK174"/>
      <c r="AL174"/>
      <c r="AM174"/>
      <c r="AN174"/>
      <c r="AO174"/>
      <c r="AP174" s="272"/>
      <c r="AQ174" s="283">
        <f t="shared" si="27"/>
        <v>105</v>
      </c>
      <c r="AR174">
        <f t="shared" si="29"/>
        <v>1623.12</v>
      </c>
      <c r="AS174">
        <f t="shared" si="28"/>
        <v>0</v>
      </c>
      <c r="AT174"/>
      <c r="AU174"/>
      <c r="AV174"/>
      <c r="AW174"/>
      <c r="AX174"/>
      <c r="AY174"/>
      <c r="AZ174"/>
      <c r="BA174"/>
      <c r="BB174"/>
      <c r="BC174"/>
      <c r="BD174"/>
      <c r="BE174"/>
    </row>
    <row r="175" spans="2:57" ht="27" customHeight="1">
      <c r="B175" s="297">
        <f t="shared" si="30"/>
        <v>14</v>
      </c>
      <c r="C175" s="338" t="s">
        <v>42</v>
      </c>
      <c r="D175" s="338" t="s">
        <v>78</v>
      </c>
      <c r="E175" s="331">
        <v>69.95</v>
      </c>
      <c r="F175" s="316">
        <v>0.25</v>
      </c>
      <c r="G175" s="258">
        <v>68.63</v>
      </c>
      <c r="H175" s="331">
        <v>9.5000000000000001E-2</v>
      </c>
      <c r="I175" s="691">
        <v>63.7</v>
      </c>
      <c r="J175" s="717">
        <v>0.217</v>
      </c>
      <c r="K175" s="509">
        <v>0</v>
      </c>
      <c r="L175" s="491"/>
      <c r="M175" s="187"/>
      <c r="AB175"/>
      <c r="AC175"/>
      <c r="AD175"/>
      <c r="AE175"/>
      <c r="AF175"/>
      <c r="AG175"/>
      <c r="AH175"/>
      <c r="AI175"/>
      <c r="AJ175"/>
      <c r="AK175"/>
      <c r="AL175"/>
      <c r="AM175"/>
      <c r="AN175"/>
      <c r="AO175"/>
      <c r="AP175" s="272"/>
      <c r="AQ175" s="283">
        <f t="shared" si="27"/>
        <v>106</v>
      </c>
      <c r="AR175">
        <f t="shared" si="29"/>
        <v>1622.46</v>
      </c>
      <c r="AS175">
        <f t="shared" si="28"/>
        <v>0</v>
      </c>
      <c r="AT175"/>
      <c r="AU175"/>
      <c r="AV175"/>
      <c r="AW175"/>
      <c r="AX175"/>
      <c r="AY175"/>
      <c r="AZ175"/>
      <c r="BA175"/>
      <c r="BB175"/>
      <c r="BC175"/>
      <c r="BD175"/>
      <c r="BE175"/>
    </row>
    <row r="176" spans="2:57" ht="27" customHeight="1">
      <c r="B176" s="297">
        <f t="shared" si="30"/>
        <v>15</v>
      </c>
      <c r="C176" s="338" t="s">
        <v>43</v>
      </c>
      <c r="D176" s="338" t="s">
        <v>78</v>
      </c>
      <c r="E176" s="331">
        <v>48.2</v>
      </c>
      <c r="F176" s="316">
        <v>0.38500000000000001</v>
      </c>
      <c r="G176" s="258">
        <v>44.79</v>
      </c>
      <c r="H176" s="298">
        <v>2.7E-2</v>
      </c>
      <c r="I176" s="691">
        <v>45.93</v>
      </c>
      <c r="J176" s="717">
        <v>0.24</v>
      </c>
      <c r="K176" s="509">
        <v>0</v>
      </c>
      <c r="L176" s="491"/>
      <c r="M176" s="187"/>
      <c r="AB176"/>
      <c r="AC176"/>
      <c r="AD176"/>
      <c r="AE176"/>
      <c r="AF176"/>
      <c r="AG176"/>
      <c r="AH176"/>
      <c r="AI176"/>
      <c r="AJ176"/>
      <c r="AK176"/>
      <c r="AL176"/>
      <c r="AM176"/>
      <c r="AN176"/>
      <c r="AO176"/>
      <c r="AP176" s="272"/>
      <c r="AQ176" s="283">
        <f t="shared" si="27"/>
        <v>107</v>
      </c>
      <c r="AR176">
        <f t="shared" si="29"/>
        <v>1618.82</v>
      </c>
      <c r="AS176">
        <f t="shared" si="28"/>
        <v>0</v>
      </c>
      <c r="AT176"/>
      <c r="AU176"/>
      <c r="AV176"/>
      <c r="AW176"/>
      <c r="AX176"/>
      <c r="AY176"/>
      <c r="AZ176"/>
      <c r="BA176"/>
      <c r="BB176"/>
      <c r="BC176"/>
      <c r="BD176"/>
      <c r="BE176"/>
    </row>
    <row r="177" spans="2:57" ht="27" customHeight="1">
      <c r="B177" s="297">
        <f t="shared" si="30"/>
        <v>16</v>
      </c>
      <c r="C177" s="338" t="s">
        <v>81</v>
      </c>
      <c r="D177" s="338" t="s">
        <v>44</v>
      </c>
      <c r="E177" s="331">
        <v>136</v>
      </c>
      <c r="F177" s="316">
        <v>440</v>
      </c>
      <c r="G177" s="258">
        <v>124.45</v>
      </c>
      <c r="H177" s="258">
        <v>24.928000000000001</v>
      </c>
      <c r="I177" s="330">
        <v>130</v>
      </c>
      <c r="J177" s="720">
        <v>114.52</v>
      </c>
      <c r="K177" s="509">
        <v>0</v>
      </c>
      <c r="L177" s="408"/>
      <c r="M177" s="187"/>
      <c r="AB177"/>
      <c r="AC177"/>
      <c r="AD177"/>
      <c r="AE177"/>
      <c r="AF177"/>
      <c r="AG177"/>
      <c r="AH177"/>
      <c r="AI177"/>
      <c r="AJ177"/>
      <c r="AK177"/>
      <c r="AL177"/>
      <c r="AM177"/>
      <c r="AN177"/>
      <c r="AO177"/>
      <c r="AP177" s="272"/>
      <c r="AQ177" s="283">
        <f t="shared" si="27"/>
        <v>108</v>
      </c>
      <c r="AR177">
        <f t="shared" si="29"/>
        <v>1615.09</v>
      </c>
      <c r="AS177">
        <f t="shared" si="28"/>
        <v>0</v>
      </c>
      <c r="AT177"/>
      <c r="AU177"/>
      <c r="AV177"/>
      <c r="AW177"/>
      <c r="AX177"/>
      <c r="AY177"/>
      <c r="AZ177"/>
      <c r="BA177"/>
      <c r="BB177"/>
      <c r="BC177"/>
      <c r="BD177"/>
      <c r="BE177"/>
    </row>
    <row r="178" spans="2:57" ht="27" customHeight="1">
      <c r="B178" s="297">
        <f t="shared" si="30"/>
        <v>17</v>
      </c>
      <c r="C178" s="338" t="s">
        <v>45</v>
      </c>
      <c r="D178" s="338" t="s">
        <v>44</v>
      </c>
      <c r="E178" s="331">
        <v>113.5</v>
      </c>
      <c r="F178" s="316">
        <v>2.3410000000000002</v>
      </c>
      <c r="G178" s="258">
        <v>103</v>
      </c>
      <c r="H178" s="258">
        <v>0</v>
      </c>
      <c r="I178" s="693">
        <v>110.99</v>
      </c>
      <c r="J178" s="720">
        <v>1.2969999999999999</v>
      </c>
      <c r="K178" s="509">
        <v>0</v>
      </c>
      <c r="L178" s="408"/>
      <c r="M178" s="187"/>
      <c r="AB178"/>
      <c r="AC178"/>
      <c r="AD178"/>
      <c r="AE178"/>
      <c r="AF178"/>
      <c r="AG178"/>
      <c r="AH178"/>
      <c r="AI178"/>
      <c r="AJ178"/>
      <c r="AK178"/>
      <c r="AL178"/>
      <c r="AM178"/>
      <c r="AN178"/>
      <c r="AO178"/>
      <c r="AP178" s="272"/>
      <c r="AQ178" s="283">
        <f t="shared" si="27"/>
        <v>109</v>
      </c>
      <c r="AR178">
        <f t="shared" si="29"/>
        <v>1608.61</v>
      </c>
      <c r="AS178">
        <f t="shared" si="28"/>
        <v>0</v>
      </c>
      <c r="AT178"/>
      <c r="AU178"/>
      <c r="AV178"/>
      <c r="AW178"/>
      <c r="AX178"/>
      <c r="AY178"/>
      <c r="AZ178"/>
      <c r="BA178"/>
      <c r="BB178"/>
      <c r="BC178"/>
      <c r="BD178"/>
      <c r="BE178"/>
    </row>
    <row r="179" spans="2:57" ht="27" customHeight="1">
      <c r="B179" s="297">
        <f t="shared" si="30"/>
        <v>18</v>
      </c>
      <c r="C179" s="338" t="s">
        <v>46</v>
      </c>
      <c r="D179" s="338" t="s">
        <v>44</v>
      </c>
      <c r="E179" s="331">
        <v>225.4</v>
      </c>
      <c r="F179" s="331">
        <v>0.32300000000000001</v>
      </c>
      <c r="G179" s="258">
        <v>199.24</v>
      </c>
      <c r="H179" s="258">
        <v>1.0999999999999999E-2</v>
      </c>
      <c r="I179" s="330">
        <v>203.3</v>
      </c>
      <c r="J179" s="720">
        <v>0.252</v>
      </c>
      <c r="K179" s="509">
        <v>0</v>
      </c>
      <c r="L179" s="408"/>
      <c r="M179" s="185"/>
      <c r="AB179"/>
      <c r="AC179"/>
      <c r="AD179"/>
      <c r="AE179"/>
      <c r="AF179"/>
      <c r="AG179"/>
      <c r="AH179"/>
      <c r="AI179"/>
      <c r="AJ179"/>
      <c r="AK179"/>
      <c r="AL179"/>
      <c r="AM179"/>
      <c r="AN179"/>
      <c r="AO179"/>
      <c r="AP179" s="272"/>
      <c r="AQ179" s="283">
        <f t="shared" si="27"/>
        <v>110</v>
      </c>
      <c r="AR179">
        <f t="shared" si="29"/>
        <v>1605.84</v>
      </c>
      <c r="AS179">
        <f t="shared" si="28"/>
        <v>0</v>
      </c>
      <c r="AT179"/>
      <c r="AU179"/>
      <c r="AV179"/>
      <c r="AW179"/>
      <c r="AX179"/>
      <c r="AY179"/>
      <c r="AZ179"/>
      <c r="BA179"/>
      <c r="BB179"/>
      <c r="BC179"/>
      <c r="BD179"/>
      <c r="BE179"/>
    </row>
    <row r="180" spans="2:57" ht="27" customHeight="1">
      <c r="B180" s="297">
        <f t="shared" si="30"/>
        <v>19</v>
      </c>
      <c r="C180" s="338" t="s">
        <v>47</v>
      </c>
      <c r="D180" s="338" t="s">
        <v>44</v>
      </c>
      <c r="E180" s="331">
        <v>224</v>
      </c>
      <c r="F180" s="316">
        <v>0.42899999999999999</v>
      </c>
      <c r="G180" s="258">
        <v>214.6</v>
      </c>
      <c r="H180" s="258">
        <v>0</v>
      </c>
      <c r="I180" s="693">
        <v>223.16</v>
      </c>
      <c r="J180" s="721">
        <v>0.35599999999999998</v>
      </c>
      <c r="K180" s="509">
        <v>0</v>
      </c>
      <c r="L180" s="409"/>
      <c r="M180" s="187"/>
      <c r="AB180"/>
      <c r="AC180"/>
      <c r="AD180"/>
      <c r="AE180"/>
      <c r="AF180"/>
      <c r="AG180"/>
      <c r="AH180"/>
      <c r="AI180"/>
      <c r="AJ180"/>
      <c r="AK180"/>
      <c r="AL180"/>
      <c r="AM180"/>
      <c r="AN180"/>
      <c r="AO180"/>
      <c r="AP180" s="272"/>
      <c r="AQ180" s="283">
        <f t="shared" si="27"/>
        <v>111</v>
      </c>
      <c r="AR180">
        <f t="shared" si="29"/>
        <v>1620.35</v>
      </c>
      <c r="AS180">
        <f t="shared" si="28"/>
        <v>0</v>
      </c>
      <c r="AT180"/>
      <c r="AU180"/>
      <c r="AV180"/>
      <c r="AW180"/>
      <c r="AX180"/>
      <c r="AY180"/>
      <c r="AZ180"/>
      <c r="BA180"/>
      <c r="BB180"/>
      <c r="BC180"/>
      <c r="BD180"/>
      <c r="BE180"/>
    </row>
    <row r="181" spans="2:57" ht="27" customHeight="1">
      <c r="B181" s="297">
        <f t="shared" si="30"/>
        <v>20</v>
      </c>
      <c r="C181" s="338" t="s">
        <v>48</v>
      </c>
      <c r="D181" s="338" t="s">
        <v>44</v>
      </c>
      <c r="E181" s="331">
        <v>196</v>
      </c>
      <c r="F181" s="316">
        <v>0.77100000000000002</v>
      </c>
      <c r="G181" s="258">
        <v>189.73</v>
      </c>
      <c r="H181" s="258">
        <v>2.1000000000000001E-2</v>
      </c>
      <c r="I181" s="693">
        <v>196.06</v>
      </c>
      <c r="J181" s="720">
        <v>0.78300000000000003</v>
      </c>
      <c r="K181" s="509">
        <v>0</v>
      </c>
      <c r="L181" s="408"/>
      <c r="M181" s="187"/>
      <c r="AB181"/>
      <c r="AC181"/>
      <c r="AD181"/>
      <c r="AE181"/>
      <c r="AF181"/>
      <c r="AG181"/>
      <c r="AH181"/>
      <c r="AI181"/>
      <c r="AJ181"/>
      <c r="AK181"/>
      <c r="AL181"/>
      <c r="AM181"/>
      <c r="AN181"/>
      <c r="AO181"/>
      <c r="AP181" s="272"/>
      <c r="AQ181" s="283">
        <f t="shared" si="27"/>
        <v>112</v>
      </c>
      <c r="AR181">
        <f t="shared" si="29"/>
        <v>1637.08</v>
      </c>
      <c r="AS181">
        <f t="shared" si="28"/>
        <v>0</v>
      </c>
      <c r="AT181"/>
      <c r="AU181"/>
      <c r="AV181"/>
      <c r="AW181"/>
      <c r="AX181"/>
      <c r="AY181"/>
      <c r="AZ181"/>
      <c r="BA181"/>
      <c r="BB181"/>
      <c r="BC181"/>
      <c r="BD181"/>
      <c r="BE181"/>
    </row>
    <row r="182" spans="2:57" ht="27" customHeight="1">
      <c r="B182" s="297">
        <f t="shared" si="30"/>
        <v>21</v>
      </c>
      <c r="C182" s="338" t="s">
        <v>49</v>
      </c>
      <c r="D182" s="338" t="s">
        <v>44</v>
      </c>
      <c r="E182" s="331">
        <v>174</v>
      </c>
      <c r="F182" s="316">
        <v>0.22600000000000001</v>
      </c>
      <c r="G182" s="258">
        <v>167.52</v>
      </c>
      <c r="H182" s="258">
        <v>3.2000000000000001E-2</v>
      </c>
      <c r="I182" s="693">
        <v>166</v>
      </c>
      <c r="J182" s="720">
        <v>0</v>
      </c>
      <c r="K182" s="509">
        <v>0</v>
      </c>
      <c r="L182" s="408"/>
      <c r="M182" s="187"/>
      <c r="AB182"/>
      <c r="AC182"/>
      <c r="AD182"/>
      <c r="AE182"/>
      <c r="AF182"/>
      <c r="AG182"/>
      <c r="AH182"/>
      <c r="AI182"/>
      <c r="AJ182"/>
      <c r="AK182"/>
      <c r="AL182"/>
      <c r="AM182"/>
      <c r="AN182"/>
      <c r="AO182"/>
      <c r="AP182" s="272"/>
      <c r="AQ182" s="283">
        <f t="shared" si="27"/>
        <v>113</v>
      </c>
      <c r="AR182">
        <f t="shared" si="29"/>
        <v>1636.83</v>
      </c>
      <c r="AS182">
        <f t="shared" si="28"/>
        <v>0</v>
      </c>
      <c r="AT182"/>
      <c r="AU182"/>
      <c r="AV182"/>
      <c r="AW182"/>
      <c r="AX182"/>
      <c r="AY182"/>
      <c r="AZ182"/>
      <c r="BA182"/>
      <c r="BB182"/>
      <c r="BC182"/>
      <c r="BD182"/>
      <c r="BE182"/>
    </row>
    <row r="183" spans="2:57" ht="27" customHeight="1">
      <c r="B183" s="295">
        <v>22</v>
      </c>
      <c r="C183" s="296" t="s">
        <v>50</v>
      </c>
      <c r="D183" s="296" t="s">
        <v>44</v>
      </c>
      <c r="E183" s="317">
        <v>229.1</v>
      </c>
      <c r="F183" s="334">
        <v>0.71399999999999997</v>
      </c>
      <c r="G183" s="257">
        <v>216.64</v>
      </c>
      <c r="H183" s="257">
        <v>1E-3</v>
      </c>
      <c r="I183" s="694">
        <v>225.15</v>
      </c>
      <c r="J183" s="722">
        <v>0.371</v>
      </c>
      <c r="K183" s="509">
        <v>0</v>
      </c>
      <c r="L183" s="409"/>
      <c r="M183" s="187"/>
      <c r="AB183"/>
      <c r="AC183"/>
      <c r="AD183"/>
      <c r="AE183"/>
      <c r="AF183"/>
      <c r="AG183"/>
      <c r="AH183"/>
      <c r="AI183"/>
      <c r="AJ183"/>
      <c r="AK183"/>
      <c r="AL183"/>
      <c r="AM183"/>
      <c r="AN183"/>
      <c r="AO183"/>
      <c r="AP183" s="272"/>
      <c r="AQ183" s="283">
        <f t="shared" si="27"/>
        <v>114</v>
      </c>
      <c r="AR183">
        <f t="shared" si="29"/>
        <v>1633.83</v>
      </c>
      <c r="AS183">
        <f t="shared" si="28"/>
        <v>0</v>
      </c>
      <c r="AT183"/>
      <c r="AU183"/>
      <c r="AV183"/>
      <c r="AW183"/>
      <c r="AX183"/>
      <c r="AY183"/>
      <c r="AZ183"/>
      <c r="BA183"/>
      <c r="BB183"/>
      <c r="BC183"/>
      <c r="BD183"/>
      <c r="BE183"/>
    </row>
    <row r="184" spans="2:57" ht="27" customHeight="1">
      <c r="B184" s="297">
        <f t="shared" si="30"/>
        <v>23</v>
      </c>
      <c r="C184" s="338" t="s">
        <v>51</v>
      </c>
      <c r="D184" s="338" t="s">
        <v>44</v>
      </c>
      <c r="E184" s="331">
        <v>249</v>
      </c>
      <c r="F184" s="316">
        <v>1.708</v>
      </c>
      <c r="G184" s="258">
        <v>243.13</v>
      </c>
      <c r="H184" s="258">
        <v>0.4</v>
      </c>
      <c r="I184" s="693">
        <v>246.35</v>
      </c>
      <c r="J184" s="721">
        <v>1.083</v>
      </c>
      <c r="K184" s="509">
        <v>0</v>
      </c>
      <c r="L184" s="409"/>
      <c r="M184" s="187"/>
      <c r="AB184"/>
      <c r="AC184"/>
      <c r="AD184"/>
      <c r="AE184"/>
      <c r="AF184"/>
      <c r="AG184"/>
      <c r="AH184"/>
      <c r="AI184"/>
      <c r="AJ184"/>
      <c r="AK184"/>
      <c r="AL184"/>
      <c r="AM184"/>
      <c r="AN184"/>
      <c r="AO184"/>
      <c r="AP184" s="272"/>
      <c r="AQ184" s="283">
        <f t="shared" si="27"/>
        <v>115</v>
      </c>
      <c r="AR184">
        <f t="shared" si="29"/>
        <v>1626.57</v>
      </c>
      <c r="AS184">
        <f t="shared" si="28"/>
        <v>0</v>
      </c>
      <c r="AT184"/>
      <c r="AU184"/>
      <c r="AV184"/>
      <c r="AW184"/>
      <c r="AX184"/>
      <c r="AY184"/>
      <c r="AZ184"/>
      <c r="BA184"/>
      <c r="BB184"/>
      <c r="BC184"/>
      <c r="BD184"/>
      <c r="BE184"/>
    </row>
    <row r="185" spans="2:57" ht="27" customHeight="1">
      <c r="B185" s="297">
        <f t="shared" si="30"/>
        <v>24</v>
      </c>
      <c r="C185" s="338" t="s">
        <v>52</v>
      </c>
      <c r="D185" s="338" t="s">
        <v>82</v>
      </c>
      <c r="E185" s="331">
        <v>164.75</v>
      </c>
      <c r="F185" s="331">
        <v>4.3979999999999997</v>
      </c>
      <c r="G185" s="258">
        <v>140</v>
      </c>
      <c r="H185" s="258">
        <v>0</v>
      </c>
      <c r="I185" s="330">
        <v>149.22</v>
      </c>
      <c r="J185" s="721">
        <v>2.7170000000000001</v>
      </c>
      <c r="K185" s="509">
        <v>0</v>
      </c>
      <c r="L185" s="409"/>
      <c r="M185" s="187"/>
      <c r="AB185"/>
      <c r="AC185"/>
      <c r="AD185"/>
      <c r="AE185"/>
      <c r="AF185"/>
      <c r="AG185"/>
      <c r="AH185"/>
      <c r="AI185"/>
      <c r="AJ185"/>
      <c r="AK185"/>
      <c r="AL185"/>
      <c r="AM185"/>
      <c r="AN185"/>
      <c r="AO185"/>
      <c r="AP185" s="272"/>
      <c r="AQ185" s="283">
        <f t="shared" si="27"/>
        <v>116</v>
      </c>
      <c r="AR185">
        <f t="shared" si="29"/>
        <v>1633.19</v>
      </c>
      <c r="AS185">
        <f t="shared" si="28"/>
        <v>0</v>
      </c>
      <c r="AT185"/>
      <c r="AU185"/>
      <c r="AV185"/>
      <c r="AW185"/>
      <c r="AX185"/>
      <c r="AY185"/>
      <c r="AZ185"/>
      <c r="BA185"/>
      <c r="BB185"/>
      <c r="BC185"/>
      <c r="BD185"/>
      <c r="BE185"/>
    </row>
    <row r="186" spans="2:57" ht="27" customHeight="1">
      <c r="B186" s="297">
        <f t="shared" si="30"/>
        <v>25</v>
      </c>
      <c r="C186" s="338" t="s">
        <v>53</v>
      </c>
      <c r="D186" s="338" t="s">
        <v>82</v>
      </c>
      <c r="E186" s="331">
        <v>179.1</v>
      </c>
      <c r="F186" s="316">
        <v>3.3109999999999999</v>
      </c>
      <c r="G186" s="259">
        <v>200.22</v>
      </c>
      <c r="H186" s="259">
        <v>0.99</v>
      </c>
      <c r="I186" s="330">
        <v>204.03</v>
      </c>
      <c r="J186" s="720">
        <v>2.734</v>
      </c>
      <c r="K186" s="509">
        <v>0</v>
      </c>
      <c r="L186" s="408"/>
      <c r="M186" s="187"/>
      <c r="AB186"/>
      <c r="AC186"/>
      <c r="AD186"/>
      <c r="AE186"/>
      <c r="AF186"/>
      <c r="AG186"/>
      <c r="AH186"/>
      <c r="AI186"/>
      <c r="AJ186"/>
      <c r="AK186"/>
      <c r="AL186"/>
      <c r="AM186"/>
      <c r="AN186"/>
      <c r="AO186"/>
      <c r="AP186" s="272"/>
      <c r="AQ186" s="283">
        <f t="shared" si="27"/>
        <v>117</v>
      </c>
      <c r="AR186">
        <f t="shared" si="29"/>
        <v>1630.67</v>
      </c>
      <c r="AS186">
        <f t="shared" si="28"/>
        <v>0</v>
      </c>
      <c r="AT186"/>
      <c r="AU186"/>
      <c r="AV186"/>
      <c r="AW186"/>
      <c r="AX186"/>
      <c r="AY186"/>
      <c r="AZ186"/>
      <c r="BA186"/>
      <c r="BB186"/>
      <c r="BC186"/>
      <c r="BD186"/>
      <c r="BE186"/>
    </row>
    <row r="187" spans="2:57" ht="27" customHeight="1">
      <c r="B187" s="297">
        <f t="shared" si="30"/>
        <v>26</v>
      </c>
      <c r="C187" s="338" t="s">
        <v>54</v>
      </c>
      <c r="D187" s="338" t="s">
        <v>83</v>
      </c>
      <c r="E187" s="331">
        <v>325.56</v>
      </c>
      <c r="F187" s="316">
        <v>0.64100000000000001</v>
      </c>
      <c r="G187" s="259">
        <v>318.33999999999997</v>
      </c>
      <c r="H187" s="259">
        <v>0.10299999999999999</v>
      </c>
      <c r="I187" s="693">
        <v>322.85000000000002</v>
      </c>
      <c r="J187" s="721">
        <v>0.4</v>
      </c>
      <c r="K187" s="509">
        <v>0</v>
      </c>
      <c r="L187" s="409"/>
      <c r="M187" s="187"/>
      <c r="AB187"/>
      <c r="AC187"/>
      <c r="AD187"/>
      <c r="AE187"/>
      <c r="AF187"/>
      <c r="AG187"/>
      <c r="AH187"/>
      <c r="AI187"/>
      <c r="AJ187"/>
      <c r="AK187"/>
      <c r="AL187"/>
      <c r="AM187"/>
      <c r="AN187"/>
      <c r="AO187"/>
      <c r="AP187" s="272"/>
      <c r="AQ187" s="283">
        <f t="shared" si="27"/>
        <v>118</v>
      </c>
      <c r="AR187">
        <f t="shared" si="29"/>
        <v>1621.29</v>
      </c>
      <c r="AS187">
        <f t="shared" si="28"/>
        <v>0</v>
      </c>
      <c r="AT187"/>
      <c r="AU187"/>
      <c r="AV187"/>
      <c r="AW187"/>
      <c r="AX187"/>
      <c r="AY187"/>
      <c r="AZ187"/>
      <c r="BA187"/>
      <c r="BB187"/>
      <c r="BC187"/>
      <c r="BD187"/>
      <c r="BE187"/>
    </row>
    <row r="188" spans="2:57" ht="27" customHeight="1">
      <c r="B188" s="297">
        <f t="shared" si="30"/>
        <v>27</v>
      </c>
      <c r="C188" s="338" t="s">
        <v>55</v>
      </c>
      <c r="D188" s="338" t="s">
        <v>83</v>
      </c>
      <c r="E188" s="331">
        <v>129.19999999999999</v>
      </c>
      <c r="F188" s="316">
        <v>0.71</v>
      </c>
      <c r="G188" s="258">
        <v>122.63</v>
      </c>
      <c r="H188" s="258">
        <v>0.01</v>
      </c>
      <c r="I188" s="693">
        <v>128.15</v>
      </c>
      <c r="J188" s="720">
        <v>0.56999999999999995</v>
      </c>
      <c r="K188" s="509">
        <v>0</v>
      </c>
      <c r="L188" s="408"/>
      <c r="M188" s="187"/>
      <c r="AB188"/>
      <c r="AC188"/>
      <c r="AD188"/>
      <c r="AE188"/>
      <c r="AF188"/>
      <c r="AG188"/>
      <c r="AH188"/>
      <c r="AI188"/>
      <c r="AJ188"/>
      <c r="AK188"/>
      <c r="AL188"/>
      <c r="AM188"/>
      <c r="AN188"/>
      <c r="AO188"/>
      <c r="AP188" s="272"/>
      <c r="AQ188" s="283">
        <f t="shared" si="27"/>
        <v>119</v>
      </c>
      <c r="AR188">
        <f t="shared" si="29"/>
        <v>1615.31</v>
      </c>
      <c r="AS188">
        <f t="shared" si="28"/>
        <v>0</v>
      </c>
      <c r="AT188"/>
      <c r="AU188"/>
      <c r="AV188"/>
      <c r="AW188"/>
      <c r="AX188"/>
      <c r="AY188"/>
      <c r="AZ188"/>
      <c r="BA188"/>
      <c r="BB188"/>
      <c r="BC188"/>
      <c r="BD188"/>
      <c r="BE188"/>
    </row>
    <row r="189" spans="2:57" ht="27" customHeight="1">
      <c r="B189" s="297">
        <f t="shared" si="30"/>
        <v>28</v>
      </c>
      <c r="C189" s="338" t="s">
        <v>56</v>
      </c>
      <c r="D189" s="338" t="s">
        <v>83</v>
      </c>
      <c r="E189" s="331">
        <v>282.77999999999997</v>
      </c>
      <c r="F189" s="316">
        <v>0.48</v>
      </c>
      <c r="G189" s="258">
        <v>278.83</v>
      </c>
      <c r="H189" s="258">
        <v>0.122</v>
      </c>
      <c r="I189" s="330">
        <v>282.67</v>
      </c>
      <c r="J189" s="720">
        <v>0.45600000000000002</v>
      </c>
      <c r="K189" s="509">
        <v>0</v>
      </c>
      <c r="L189" s="408"/>
      <c r="M189" s="187"/>
      <c r="AB189"/>
      <c r="AC189"/>
      <c r="AD189"/>
      <c r="AE189"/>
      <c r="AF189"/>
      <c r="AG189"/>
      <c r="AH189"/>
      <c r="AI189"/>
      <c r="AJ189"/>
      <c r="AK189"/>
      <c r="AL189"/>
      <c r="AM189"/>
      <c r="AN189"/>
      <c r="AO189"/>
      <c r="AP189" s="272"/>
      <c r="AQ189" s="283">
        <f t="shared" si="27"/>
        <v>120</v>
      </c>
      <c r="AR189">
        <f t="shared" si="29"/>
        <v>1608.2</v>
      </c>
      <c r="AS189">
        <f t="shared" si="28"/>
        <v>0</v>
      </c>
      <c r="AT189"/>
      <c r="AU189"/>
      <c r="AV189"/>
      <c r="AW189"/>
      <c r="AX189"/>
      <c r="AY189"/>
      <c r="AZ189"/>
      <c r="BA189"/>
      <c r="BB189"/>
      <c r="BC189"/>
      <c r="BD189"/>
      <c r="BE189"/>
    </row>
    <row r="190" spans="2:57" ht="27" customHeight="1">
      <c r="B190" s="297">
        <f t="shared" si="30"/>
        <v>29</v>
      </c>
      <c r="C190" s="338" t="s">
        <v>57</v>
      </c>
      <c r="D190" s="338" t="s">
        <v>83</v>
      </c>
      <c r="E190" s="331">
        <v>99</v>
      </c>
      <c r="F190" s="316">
        <v>2.8849999999999998</v>
      </c>
      <c r="G190" s="258">
        <v>95.35</v>
      </c>
      <c r="H190" s="258">
        <v>0.78200000000000003</v>
      </c>
      <c r="I190" s="693">
        <v>97.01</v>
      </c>
      <c r="J190" s="721">
        <v>1.5529999999999999</v>
      </c>
      <c r="K190" s="509">
        <v>0</v>
      </c>
      <c r="L190" s="409"/>
      <c r="M190" s="187"/>
      <c r="AB190"/>
      <c r="AC190"/>
      <c r="AD190"/>
      <c r="AE190"/>
      <c r="AF190"/>
      <c r="AG190"/>
      <c r="AH190"/>
      <c r="AI190"/>
      <c r="AJ190"/>
      <c r="AK190"/>
      <c r="AL190"/>
      <c r="AM190"/>
      <c r="AN190"/>
      <c r="AO190"/>
      <c r="AP190" s="272"/>
      <c r="AQ190" s="283">
        <f t="shared" si="27"/>
        <v>121</v>
      </c>
      <c r="AR190">
        <f t="shared" si="29"/>
        <v>1609.63</v>
      </c>
      <c r="AS190">
        <f t="shared" si="28"/>
        <v>0</v>
      </c>
      <c r="AT190"/>
      <c r="AU190"/>
      <c r="AV190"/>
      <c r="AW190"/>
      <c r="AX190"/>
      <c r="AY190"/>
      <c r="AZ190"/>
      <c r="BA190"/>
      <c r="BB190"/>
      <c r="BC190"/>
      <c r="BD190"/>
      <c r="BE190"/>
    </row>
    <row r="191" spans="2:57" ht="27" customHeight="1">
      <c r="B191" s="297">
        <f t="shared" si="30"/>
        <v>30</v>
      </c>
      <c r="C191" s="338" t="s">
        <v>58</v>
      </c>
      <c r="D191" s="338" t="s">
        <v>83</v>
      </c>
      <c r="E191" s="331">
        <v>189.7</v>
      </c>
      <c r="F191" s="331">
        <v>7.9000000000000001E-2</v>
      </c>
      <c r="G191" s="258">
        <v>187.36</v>
      </c>
      <c r="H191" s="258">
        <v>1.2E-2</v>
      </c>
      <c r="I191" s="693">
        <v>187.47</v>
      </c>
      <c r="J191" s="721">
        <v>1.4E-2</v>
      </c>
      <c r="K191" s="509">
        <v>0</v>
      </c>
      <c r="L191" s="409"/>
      <c r="M191" s="187"/>
      <c r="AB191"/>
      <c r="AC191"/>
      <c r="AD191"/>
      <c r="AE191"/>
      <c r="AF191"/>
      <c r="AG191"/>
      <c r="AH191"/>
      <c r="AI191"/>
      <c r="AJ191"/>
      <c r="AK191"/>
      <c r="AL191"/>
      <c r="AM191"/>
      <c r="AN191"/>
      <c r="AO191"/>
      <c r="AP191" s="272"/>
      <c r="AQ191" s="283">
        <f t="shared" si="27"/>
        <v>122</v>
      </c>
      <c r="AR191">
        <f t="shared" ref="AR191:AR202" si="31">IF(AG7="tad","tad",AG7)</f>
        <v>1604.22</v>
      </c>
      <c r="AS191">
        <f t="shared" si="28"/>
        <v>0</v>
      </c>
      <c r="AT191"/>
      <c r="AU191"/>
      <c r="AV191"/>
      <c r="AW191"/>
      <c r="AX191"/>
      <c r="AY191"/>
      <c r="AZ191"/>
      <c r="BA191"/>
      <c r="BB191"/>
      <c r="BC191"/>
      <c r="BD191"/>
      <c r="BE191"/>
    </row>
    <row r="192" spans="2:57" ht="27" customHeight="1">
      <c r="B192" s="297">
        <f t="shared" si="30"/>
        <v>31</v>
      </c>
      <c r="C192" s="338" t="s">
        <v>59</v>
      </c>
      <c r="D192" s="338" t="s">
        <v>83</v>
      </c>
      <c r="E192" s="331">
        <v>171.19</v>
      </c>
      <c r="F192" s="316">
        <v>9.6000000000000002E-2</v>
      </c>
      <c r="G192" s="258">
        <v>169.13</v>
      </c>
      <c r="H192" s="298">
        <v>4.7E-2</v>
      </c>
      <c r="I192" s="693">
        <v>169.39</v>
      </c>
      <c r="J192" s="721">
        <v>5.2999999999999999E-2</v>
      </c>
      <c r="K192" s="509">
        <v>0</v>
      </c>
      <c r="L192" s="409"/>
      <c r="M192" s="187"/>
      <c r="AB192"/>
      <c r="AC192"/>
      <c r="AD192"/>
      <c r="AE192"/>
      <c r="AF192"/>
      <c r="AG192"/>
      <c r="AH192"/>
      <c r="AI192"/>
      <c r="AJ192"/>
      <c r="AK192"/>
      <c r="AL192"/>
      <c r="AM192"/>
      <c r="AN192"/>
      <c r="AO192"/>
      <c r="AP192" s="272"/>
      <c r="AQ192" s="283">
        <f t="shared" si="27"/>
        <v>123</v>
      </c>
      <c r="AR192">
        <f t="shared" si="31"/>
        <v>1500.57</v>
      </c>
      <c r="AS192">
        <f t="shared" si="28"/>
        <v>0</v>
      </c>
      <c r="AT192"/>
      <c r="AU192"/>
      <c r="AV192"/>
      <c r="AW192"/>
      <c r="AX192"/>
      <c r="AY192"/>
      <c r="AZ192"/>
      <c r="BA192"/>
      <c r="BB192"/>
      <c r="BC192"/>
      <c r="BD192"/>
      <c r="BE192"/>
    </row>
    <row r="193" spans="2:57" ht="27" customHeight="1">
      <c r="B193" s="297">
        <f t="shared" si="30"/>
        <v>32</v>
      </c>
      <c r="C193" s="338" t="s">
        <v>60</v>
      </c>
      <c r="D193" s="338" t="s">
        <v>84</v>
      </c>
      <c r="E193" s="331">
        <v>142.6</v>
      </c>
      <c r="F193" s="316">
        <v>9.8740000000000006</v>
      </c>
      <c r="G193" s="258">
        <v>138.05000000000001</v>
      </c>
      <c r="H193" s="258">
        <v>3.5230000000000001</v>
      </c>
      <c r="I193" s="330">
        <v>139.4</v>
      </c>
      <c r="J193" s="723">
        <v>6.6479999999999997</v>
      </c>
      <c r="K193" s="509">
        <v>0</v>
      </c>
      <c r="L193" s="410"/>
      <c r="M193" s="187"/>
      <c r="AB193"/>
      <c r="AC193"/>
      <c r="AD193"/>
      <c r="AE193"/>
      <c r="AF193"/>
      <c r="AG193"/>
      <c r="AH193"/>
      <c r="AI193"/>
      <c r="AJ193"/>
      <c r="AK193"/>
      <c r="AL193"/>
      <c r="AM193"/>
      <c r="AN193"/>
      <c r="AO193"/>
      <c r="AP193" s="272"/>
      <c r="AQ193" s="283">
        <f t="shared" si="27"/>
        <v>124</v>
      </c>
      <c r="AR193">
        <f t="shared" si="31"/>
        <v>1601.89</v>
      </c>
      <c r="AS193">
        <f t="shared" si="28"/>
        <v>0</v>
      </c>
      <c r="AT193"/>
      <c r="AU193"/>
      <c r="AV193"/>
      <c r="AW193"/>
      <c r="AX193"/>
      <c r="AY193"/>
      <c r="AZ193"/>
      <c r="BA193"/>
      <c r="BB193"/>
      <c r="BC193"/>
      <c r="BD193"/>
      <c r="BE193"/>
    </row>
    <row r="194" spans="2:57" ht="27" customHeight="1">
      <c r="B194" s="297">
        <v>33</v>
      </c>
      <c r="C194" s="338" t="s">
        <v>61</v>
      </c>
      <c r="D194" s="338" t="s">
        <v>84</v>
      </c>
      <c r="E194" s="331">
        <v>239.5</v>
      </c>
      <c r="F194" s="316">
        <v>2.6720000000000002</v>
      </c>
      <c r="G194" s="258">
        <v>237.93</v>
      </c>
      <c r="H194" s="298">
        <v>1.8240000000000001</v>
      </c>
      <c r="I194" s="330">
        <v>238.63</v>
      </c>
      <c r="J194" s="723">
        <v>2.2080000000000002</v>
      </c>
      <c r="K194" s="509">
        <v>0</v>
      </c>
      <c r="L194" s="410"/>
      <c r="M194" s="187"/>
      <c r="AB194"/>
      <c r="AC194"/>
      <c r="AD194"/>
      <c r="AE194"/>
      <c r="AF194"/>
      <c r="AG194"/>
      <c r="AH194"/>
      <c r="AI194"/>
      <c r="AJ194"/>
      <c r="AK194"/>
      <c r="AL194"/>
      <c r="AM194"/>
      <c r="AN194"/>
      <c r="AO194"/>
      <c r="AP194" s="272"/>
      <c r="AQ194" s="283">
        <f t="shared" si="27"/>
        <v>125</v>
      </c>
      <c r="AR194">
        <f t="shared" si="31"/>
        <v>1592.72</v>
      </c>
      <c r="AS194">
        <f t="shared" si="28"/>
        <v>0</v>
      </c>
      <c r="AT194"/>
      <c r="AU194"/>
      <c r="AV194"/>
      <c r="AW194"/>
      <c r="AX194"/>
      <c r="AY194"/>
      <c r="AZ194"/>
      <c r="BA194"/>
      <c r="BB194"/>
      <c r="BC194"/>
      <c r="BD194"/>
      <c r="BE194"/>
    </row>
    <row r="195" spans="2:57" ht="27" customHeight="1">
      <c r="B195" s="297">
        <f t="shared" si="30"/>
        <v>34</v>
      </c>
      <c r="C195" s="338" t="s">
        <v>62</v>
      </c>
      <c r="D195" s="338" t="s">
        <v>85</v>
      </c>
      <c r="E195" s="331">
        <v>120.5</v>
      </c>
      <c r="F195" s="316">
        <v>4.1539999999999999</v>
      </c>
      <c r="G195" s="258">
        <v>120.25</v>
      </c>
      <c r="H195" s="258">
        <v>3.2050000000000001</v>
      </c>
      <c r="I195" s="330">
        <v>120.78</v>
      </c>
      <c r="J195" s="720">
        <v>4.21</v>
      </c>
      <c r="K195" s="509">
        <v>0</v>
      </c>
      <c r="L195" s="408"/>
      <c r="M195" s="187"/>
      <c r="AB195"/>
      <c r="AC195"/>
      <c r="AD195"/>
      <c r="AE195"/>
      <c r="AF195"/>
      <c r="AG195"/>
      <c r="AH195"/>
      <c r="AI195"/>
      <c r="AJ195"/>
      <c r="AK195"/>
      <c r="AL195"/>
      <c r="AM195"/>
      <c r="AN195"/>
      <c r="AO195"/>
      <c r="AP195" s="272"/>
      <c r="AQ195" s="283">
        <f t="shared" si="27"/>
        <v>126</v>
      </c>
      <c r="AR195">
        <f t="shared" si="31"/>
        <v>1592.1</v>
      </c>
      <c r="AS195">
        <f t="shared" si="28"/>
        <v>0</v>
      </c>
      <c r="AT195"/>
      <c r="AU195"/>
      <c r="AV195"/>
      <c r="AW195"/>
      <c r="AX195"/>
      <c r="AY195"/>
      <c r="AZ195"/>
      <c r="BA195"/>
      <c r="BB195"/>
      <c r="BC195"/>
      <c r="BD195"/>
      <c r="BE195"/>
    </row>
    <row r="196" spans="2:57" ht="27" customHeight="1">
      <c r="B196" s="297">
        <f t="shared" si="30"/>
        <v>35</v>
      </c>
      <c r="C196" s="338" t="s">
        <v>63</v>
      </c>
      <c r="D196" s="338" t="s">
        <v>86</v>
      </c>
      <c r="E196" s="331">
        <v>110.56</v>
      </c>
      <c r="F196" s="316">
        <v>2.75</v>
      </c>
      <c r="G196" s="258">
        <v>108.72</v>
      </c>
      <c r="H196" s="258">
        <v>0.82099999999999995</v>
      </c>
      <c r="I196" s="330">
        <v>110.06</v>
      </c>
      <c r="J196" s="720">
        <v>1.8009999999999999</v>
      </c>
      <c r="K196" s="509">
        <v>0</v>
      </c>
      <c r="L196" s="408"/>
      <c r="M196" s="187"/>
      <c r="AB196"/>
      <c r="AC196"/>
      <c r="AD196"/>
      <c r="AE196"/>
      <c r="AF196"/>
      <c r="AG196"/>
      <c r="AH196"/>
      <c r="AI196"/>
      <c r="AJ196"/>
      <c r="AK196"/>
      <c r="AL196"/>
      <c r="AM196"/>
      <c r="AN196"/>
      <c r="AO196"/>
      <c r="AP196" s="272"/>
      <c r="AQ196" s="283">
        <f t="shared" si="27"/>
        <v>127</v>
      </c>
      <c r="AR196">
        <f t="shared" si="31"/>
        <v>1604.26</v>
      </c>
      <c r="AS196">
        <f t="shared" si="28"/>
        <v>0</v>
      </c>
      <c r="AT196"/>
      <c r="AU196"/>
      <c r="AV196"/>
      <c r="AW196"/>
      <c r="AX196"/>
      <c r="AY196"/>
      <c r="AZ196"/>
      <c r="BA196"/>
      <c r="BB196"/>
      <c r="BC196"/>
      <c r="BD196"/>
      <c r="BE196"/>
    </row>
    <row r="197" spans="2:57" ht="27" customHeight="1">
      <c r="B197" s="297">
        <f t="shared" si="30"/>
        <v>36</v>
      </c>
      <c r="C197" s="338" t="s">
        <v>64</v>
      </c>
      <c r="D197" s="338" t="s">
        <v>87</v>
      </c>
      <c r="E197" s="331">
        <v>72</v>
      </c>
      <c r="F197" s="316">
        <v>38.036000000000001</v>
      </c>
      <c r="G197" s="258">
        <v>61.22</v>
      </c>
      <c r="H197" s="298">
        <v>14.93</v>
      </c>
      <c r="I197" s="330">
        <v>66.849999999999994</v>
      </c>
      <c r="J197" s="723">
        <v>24.56</v>
      </c>
      <c r="K197" s="509">
        <v>0</v>
      </c>
      <c r="L197" s="410"/>
      <c r="M197" s="187"/>
      <c r="AB197"/>
      <c r="AC197"/>
      <c r="AD197"/>
      <c r="AE197"/>
      <c r="AF197"/>
      <c r="AG197"/>
      <c r="AH197"/>
      <c r="AI197"/>
      <c r="AJ197"/>
      <c r="AK197"/>
      <c r="AL197"/>
      <c r="AM197"/>
      <c r="AN197"/>
      <c r="AO197"/>
      <c r="AP197" s="272"/>
      <c r="AQ197" s="283">
        <f t="shared" si="27"/>
        <v>128</v>
      </c>
      <c r="AR197">
        <f t="shared" si="31"/>
        <v>1587.24</v>
      </c>
      <c r="AS197">
        <f t="shared" si="28"/>
        <v>0</v>
      </c>
      <c r="AT197"/>
      <c r="AU197"/>
      <c r="AV197"/>
      <c r="AW197"/>
      <c r="AX197"/>
      <c r="AY197"/>
      <c r="AZ197"/>
      <c r="BA197"/>
      <c r="BB197"/>
      <c r="BC197"/>
      <c r="BD197"/>
      <c r="BE197"/>
    </row>
    <row r="198" spans="2:57" ht="27" customHeight="1">
      <c r="B198" s="297">
        <f t="shared" si="30"/>
        <v>37</v>
      </c>
      <c r="C198" s="338" t="s">
        <v>65</v>
      </c>
      <c r="D198" s="338" t="s">
        <v>87</v>
      </c>
      <c r="E198" s="331">
        <v>185</v>
      </c>
      <c r="F198" s="316">
        <v>388.72199999999998</v>
      </c>
      <c r="G198" s="258">
        <v>170.67</v>
      </c>
      <c r="H198" s="298">
        <v>249.6</v>
      </c>
      <c r="I198" s="695">
        <v>180.37</v>
      </c>
      <c r="J198" s="732">
        <v>340.55</v>
      </c>
      <c r="K198" s="509">
        <v>0</v>
      </c>
      <c r="L198" s="410"/>
      <c r="M198" s="187"/>
      <c r="AB198"/>
      <c r="AC198"/>
      <c r="AD198"/>
      <c r="AE198"/>
      <c r="AF198"/>
      <c r="AG198"/>
      <c r="AH198"/>
      <c r="AI198"/>
      <c r="AJ198"/>
      <c r="AK198"/>
      <c r="AL198"/>
      <c r="AM198"/>
      <c r="AN198"/>
      <c r="AO198"/>
      <c r="AP198" s="272"/>
      <c r="AQ198" s="283">
        <f t="shared" si="27"/>
        <v>129</v>
      </c>
      <c r="AR198">
        <f t="shared" si="31"/>
        <v>1592.5</v>
      </c>
      <c r="AS198">
        <f t="shared" si="28"/>
        <v>0</v>
      </c>
      <c r="AT198"/>
      <c r="AU198"/>
      <c r="AV198"/>
      <c r="AW198"/>
      <c r="AX198"/>
      <c r="AY198"/>
      <c r="AZ198"/>
      <c r="BA198"/>
      <c r="BB198"/>
      <c r="BC198"/>
      <c r="BD198"/>
      <c r="BE198"/>
    </row>
    <row r="199" spans="2:57" ht="27" customHeight="1">
      <c r="B199" s="297">
        <v>38</v>
      </c>
      <c r="C199" s="338" t="s">
        <v>66</v>
      </c>
      <c r="D199" s="338" t="s">
        <v>88</v>
      </c>
      <c r="E199" s="331">
        <v>231</v>
      </c>
      <c r="F199" s="316">
        <v>30.48</v>
      </c>
      <c r="G199" s="258">
        <v>229</v>
      </c>
      <c r="H199" s="298">
        <v>5.181</v>
      </c>
      <c r="I199" s="330">
        <v>230.37</v>
      </c>
      <c r="J199" s="723">
        <v>12.904999999999999</v>
      </c>
      <c r="K199" s="509">
        <v>0</v>
      </c>
      <c r="L199" s="491"/>
      <c r="AB199"/>
      <c r="AC199"/>
      <c r="AD199"/>
      <c r="AE199"/>
      <c r="AF199"/>
      <c r="AG199"/>
      <c r="AH199"/>
      <c r="AI199"/>
      <c r="AJ199"/>
      <c r="AK199"/>
      <c r="AL199"/>
      <c r="AM199"/>
      <c r="AN199"/>
      <c r="AO199"/>
      <c r="AP199" s="272"/>
      <c r="AQ199" s="28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c r="B200" s="295">
        <v>39</v>
      </c>
      <c r="C200" s="296" t="s">
        <v>212</v>
      </c>
      <c r="D200" s="296" t="s">
        <v>76</v>
      </c>
      <c r="E200" s="317">
        <v>149.30000000000001</v>
      </c>
      <c r="F200" s="334">
        <v>17.670000000000002</v>
      </c>
      <c r="G200" s="317">
        <v>140.34</v>
      </c>
      <c r="H200" s="334">
        <v>2.99</v>
      </c>
      <c r="I200" s="317">
        <v>149.33000000000001</v>
      </c>
      <c r="J200" s="725">
        <v>10.95</v>
      </c>
      <c r="K200" s="509">
        <v>0</v>
      </c>
      <c r="L200" s="475"/>
      <c r="M200" s="187"/>
      <c r="AB200"/>
      <c r="AC200"/>
      <c r="AD200"/>
      <c r="AE200"/>
      <c r="AF200"/>
      <c r="AG200"/>
      <c r="AH200"/>
      <c r="AI200"/>
      <c r="AJ200"/>
      <c r="AK200"/>
      <c r="AL200"/>
      <c r="AM200"/>
      <c r="AN200"/>
      <c r="AO200"/>
      <c r="AP200" s="272"/>
      <c r="AQ200" s="283">
        <f t="shared" si="32"/>
        <v>131</v>
      </c>
      <c r="AR200">
        <f t="shared" si="31"/>
        <v>1592.92</v>
      </c>
      <c r="AS200">
        <f t="shared" si="33"/>
        <v>0</v>
      </c>
      <c r="AT200"/>
      <c r="AU200"/>
      <c r="AV200"/>
      <c r="AW200"/>
      <c r="AX200"/>
      <c r="AY200"/>
      <c r="AZ200"/>
      <c r="BA200"/>
      <c r="BB200"/>
      <c r="BC200"/>
      <c r="BD200"/>
      <c r="BE200"/>
    </row>
    <row r="201" spans="2:57" ht="27" customHeight="1">
      <c r="B201" s="297">
        <f>+B200+1</f>
        <v>40</v>
      </c>
      <c r="C201" s="338" t="s">
        <v>213</v>
      </c>
      <c r="D201" s="338" t="s">
        <v>80</v>
      </c>
      <c r="E201" s="331">
        <v>39</v>
      </c>
      <c r="F201" s="316">
        <v>0.47399999999999998</v>
      </c>
      <c r="G201" s="331"/>
      <c r="H201" s="316"/>
      <c r="I201" s="696">
        <v>38.04</v>
      </c>
      <c r="J201" s="723">
        <v>0.372</v>
      </c>
      <c r="K201" s="509">
        <v>0</v>
      </c>
      <c r="L201" s="475"/>
      <c r="M201" s="187"/>
      <c r="AB201"/>
      <c r="AC201"/>
      <c r="AD201"/>
      <c r="AE201"/>
      <c r="AF201"/>
      <c r="AG201"/>
      <c r="AH201"/>
      <c r="AI201"/>
      <c r="AJ201"/>
      <c r="AK201"/>
      <c r="AL201"/>
      <c r="AM201"/>
      <c r="AN201"/>
      <c r="AO201"/>
      <c r="AP201" s="272"/>
      <c r="AQ201" s="283">
        <f t="shared" si="32"/>
        <v>132</v>
      </c>
      <c r="AR201">
        <f t="shared" si="31"/>
        <v>1592.13</v>
      </c>
      <c r="AS201">
        <f t="shared" si="33"/>
        <v>0</v>
      </c>
      <c r="AT201"/>
      <c r="AU201"/>
      <c r="AV201"/>
      <c r="AW201"/>
      <c r="AX201"/>
      <c r="AY201"/>
      <c r="AZ201"/>
      <c r="BA201"/>
      <c r="BB201"/>
      <c r="BC201"/>
      <c r="BD201"/>
      <c r="BE201"/>
    </row>
    <row r="202" spans="2:57" ht="27" customHeight="1" thickBot="1">
      <c r="B202" s="299">
        <v>41</v>
      </c>
      <c r="C202" s="300" t="s">
        <v>214</v>
      </c>
      <c r="D202" s="300" t="s">
        <v>80</v>
      </c>
      <c r="E202" s="339">
        <v>70</v>
      </c>
      <c r="F202" s="318">
        <v>0.81699999999999995</v>
      </c>
      <c r="G202" s="339"/>
      <c r="H202" s="318"/>
      <c r="I202" s="691">
        <v>70.05</v>
      </c>
      <c r="J202" s="723">
        <v>0.753</v>
      </c>
      <c r="K202" s="509">
        <v>0</v>
      </c>
      <c r="L202" s="475"/>
      <c r="M202" s="187"/>
      <c r="AB202"/>
      <c r="AC202"/>
      <c r="AD202"/>
      <c r="AE202"/>
      <c r="AF202"/>
      <c r="AG202"/>
      <c r="AH202"/>
      <c r="AI202"/>
      <c r="AJ202"/>
      <c r="AK202"/>
      <c r="AL202"/>
      <c r="AM202"/>
      <c r="AN202"/>
      <c r="AO202"/>
      <c r="AP202" s="272"/>
      <c r="AQ202" s="283">
        <f t="shared" si="32"/>
        <v>133</v>
      </c>
      <c r="AR202">
        <f t="shared" si="31"/>
        <v>1590.35</v>
      </c>
      <c r="AS202">
        <f t="shared" si="33"/>
        <v>0</v>
      </c>
      <c r="AT202"/>
      <c r="AU202"/>
      <c r="AV202"/>
      <c r="AW202"/>
      <c r="AX202"/>
      <c r="AY202"/>
      <c r="AZ202"/>
      <c r="BA202"/>
      <c r="BB202"/>
      <c r="BC202"/>
      <c r="BD202"/>
      <c r="BE202"/>
    </row>
    <row r="203" spans="2:57" ht="27" customHeight="1" thickBot="1">
      <c r="B203" s="293"/>
      <c r="C203" s="294" t="s">
        <v>67</v>
      </c>
      <c r="D203" s="294"/>
      <c r="E203" s="320"/>
      <c r="F203" s="319">
        <f>SUM(F162:F202)</f>
        <v>1809.9585980000002</v>
      </c>
      <c r="G203" s="320"/>
      <c r="H203" s="340">
        <f>SUM(H165:H202)</f>
        <v>554.10700000000008</v>
      </c>
      <c r="I203" s="698"/>
      <c r="J203" s="699">
        <f>SUM(J162:J202)</f>
        <v>1092.114</v>
      </c>
      <c r="K203" s="510">
        <f>SUM(K162:K202)</f>
        <v>0</v>
      </c>
      <c r="L203" s="489"/>
      <c r="M203" s="187"/>
      <c r="AB203"/>
      <c r="AC203"/>
      <c r="AD203"/>
      <c r="AE203"/>
      <c r="AF203"/>
      <c r="AG203"/>
      <c r="AH203"/>
      <c r="AI203"/>
      <c r="AJ203"/>
      <c r="AK203"/>
      <c r="AL203"/>
      <c r="AM203"/>
      <c r="AN203"/>
      <c r="AO203"/>
      <c r="AP203" s="272"/>
      <c r="AQ203" s="283"/>
      <c r="AR203"/>
      <c r="AS203"/>
      <c r="AT203"/>
      <c r="AU203"/>
      <c r="AV203"/>
      <c r="AW203"/>
      <c r="AX203"/>
      <c r="AY203"/>
      <c r="AZ203"/>
      <c r="BA203"/>
      <c r="BB203"/>
      <c r="BC203"/>
      <c r="BD203"/>
      <c r="BE203"/>
    </row>
    <row r="204" spans="2:57" ht="27" customHeight="1" thickBot="1">
      <c r="B204" s="301" t="s">
        <v>68</v>
      </c>
      <c r="C204" s="386" t="s">
        <v>69</v>
      </c>
      <c r="D204" s="386"/>
      <c r="E204" s="324"/>
      <c r="F204" s="321"/>
      <c r="G204" s="322"/>
      <c r="H204" s="341">
        <v>1</v>
      </c>
      <c r="I204" s="700"/>
      <c r="J204" s="701">
        <f>IFERROR(+J203/H203,0)</f>
        <v>1.9709442400114054</v>
      </c>
      <c r="K204" s="511">
        <f>IFERROR(+K203/I203,0)</f>
        <v>0</v>
      </c>
      <c r="L204" s="314"/>
      <c r="M204" s="187"/>
      <c r="AB204"/>
      <c r="AC204"/>
      <c r="AD204"/>
      <c r="AE204"/>
      <c r="AF204"/>
      <c r="AG204"/>
      <c r="AH204"/>
      <c r="AI204"/>
      <c r="AJ204"/>
      <c r="AK204"/>
      <c r="AL204"/>
      <c r="AM204"/>
      <c r="AN204"/>
      <c r="AO204"/>
      <c r="AP204" s="272"/>
      <c r="AQ204" s="283"/>
      <c r="AR204"/>
      <c r="AS204"/>
      <c r="AT204"/>
      <c r="AU204"/>
      <c r="AV204"/>
      <c r="AW204"/>
      <c r="AX204"/>
      <c r="AY204"/>
      <c r="AZ204"/>
      <c r="BA204"/>
      <c r="BB204"/>
      <c r="BC204"/>
      <c r="BD204"/>
      <c r="BE204"/>
    </row>
    <row r="205" spans="2:57" ht="27" customHeight="1" thickBot="1">
      <c r="B205" s="303"/>
      <c r="C205" s="519" t="s">
        <v>216</v>
      </c>
      <c r="D205" s="304"/>
      <c r="E205" s="379">
        <v>1736.79</v>
      </c>
      <c r="F205" s="325">
        <v>1</v>
      </c>
      <c r="G205" s="326" t="s">
        <v>68</v>
      </c>
      <c r="H205" s="342">
        <f>+H203/F203*100%</f>
        <v>0.30614346682420635</v>
      </c>
      <c r="I205" s="700"/>
      <c r="J205" s="702">
        <f>+J203/F203</f>
        <v>0.60339170255429231</v>
      </c>
      <c r="K205" s="512"/>
      <c r="L205" s="314"/>
      <c r="M205" s="187"/>
      <c r="AB205"/>
      <c r="AC205"/>
      <c r="AD205"/>
      <c r="AE205"/>
      <c r="AF205"/>
      <c r="AG205"/>
      <c r="AH205"/>
      <c r="AI205"/>
      <c r="AJ205"/>
      <c r="AK205"/>
      <c r="AL205"/>
      <c r="AM205"/>
      <c r="AN205"/>
      <c r="AO205"/>
      <c r="AP205" s="272"/>
      <c r="AQ205" s="283"/>
      <c r="AR205"/>
      <c r="AS205"/>
      <c r="AT205"/>
      <c r="AU205"/>
      <c r="AV205"/>
      <c r="AW205"/>
      <c r="AX205"/>
      <c r="AY205"/>
      <c r="AZ205"/>
      <c r="BA205"/>
      <c r="BB205"/>
      <c r="BC205"/>
      <c r="BD205"/>
      <c r="BE205"/>
    </row>
    <row r="206" spans="2:57" ht="27" customHeight="1" thickBot="1">
      <c r="B206" s="303"/>
      <c r="C206" s="519" t="s">
        <v>217</v>
      </c>
      <c r="D206" s="304"/>
      <c r="E206" s="335">
        <f>F203-E205</f>
        <v>73.168598000000202</v>
      </c>
      <c r="F206" s="306"/>
      <c r="G206" s="305"/>
      <c r="H206" s="306"/>
      <c r="I206" s="703"/>
      <c r="J206" s="704"/>
      <c r="K206" s="505"/>
      <c r="L206" s="314"/>
      <c r="M206" s="187"/>
      <c r="AB206"/>
      <c r="AC206"/>
      <c r="AD206"/>
      <c r="AE206"/>
      <c r="AF206"/>
      <c r="AG206"/>
      <c r="AH206"/>
      <c r="AI206"/>
      <c r="AJ206"/>
      <c r="AK206"/>
      <c r="AL206"/>
      <c r="AM206"/>
      <c r="AN206"/>
      <c r="AO206"/>
      <c r="AP206" s="272"/>
      <c r="AQ206" s="283">
        <f>AQ202+1</f>
        <v>134</v>
      </c>
      <c r="AR206">
        <f t="shared" ref="AR206:AR224" si="34">IF(AG19="tad","tad",AG19)</f>
        <v>1581.48</v>
      </c>
      <c r="AS206">
        <f t="shared" si="33"/>
        <v>0</v>
      </c>
      <c r="AT206"/>
      <c r="AU206"/>
      <c r="AV206"/>
      <c r="AW206"/>
      <c r="AX206"/>
      <c r="AY206"/>
      <c r="AZ206"/>
      <c r="BA206"/>
      <c r="BB206"/>
      <c r="BC206"/>
      <c r="BD206"/>
      <c r="BE206"/>
    </row>
    <row r="207" spans="2:57" ht="27" customHeight="1" thickBot="1">
      <c r="B207" s="292"/>
      <c r="C207" s="261"/>
      <c r="D207" s="261"/>
      <c r="E207" s="261"/>
      <c r="F207" s="520">
        <v>17</v>
      </c>
      <c r="G207" s="571" t="s">
        <v>341</v>
      </c>
      <c r="H207" s="520">
        <v>2022</v>
      </c>
      <c r="I207" s="705"/>
      <c r="J207" s="705"/>
      <c r="K207" s="309"/>
      <c r="L207" s="314"/>
      <c r="M207" s="187"/>
      <c r="AB207"/>
      <c r="AC207"/>
      <c r="AD207"/>
      <c r="AE207"/>
      <c r="AF207"/>
      <c r="AG207"/>
      <c r="AH207"/>
      <c r="AI207"/>
      <c r="AJ207"/>
      <c r="AK207"/>
      <c r="AL207"/>
      <c r="AM207"/>
      <c r="AN207"/>
      <c r="AO207"/>
      <c r="AP207" s="272"/>
      <c r="AQ207" s="283">
        <f t="shared" si="32"/>
        <v>135</v>
      </c>
      <c r="AR207">
        <f t="shared" si="34"/>
        <v>1587.58</v>
      </c>
      <c r="AS207">
        <f t="shared" si="33"/>
        <v>0</v>
      </c>
      <c r="AT207"/>
      <c r="AU207"/>
      <c r="AV207"/>
      <c r="AW207"/>
      <c r="AX207"/>
      <c r="AY207"/>
      <c r="AZ207"/>
      <c r="BA207"/>
      <c r="BB207"/>
      <c r="BC207"/>
      <c r="BD207"/>
      <c r="BE207"/>
    </row>
    <row r="208" spans="2:57" ht="27" customHeight="1">
      <c r="B208" s="383" t="s">
        <v>18</v>
      </c>
      <c r="C208" s="386" t="s">
        <v>19</v>
      </c>
      <c r="D208" s="386" t="s">
        <v>73</v>
      </c>
      <c r="E208" s="863" t="s">
        <v>20</v>
      </c>
      <c r="F208" s="864"/>
      <c r="G208" s="863" t="s">
        <v>94</v>
      </c>
      <c r="H208" s="864"/>
      <c r="I208" s="865" t="s">
        <v>22</v>
      </c>
      <c r="J208" s="866"/>
      <c r="K208" s="380" t="s">
        <v>160</v>
      </c>
      <c r="L208" s="314"/>
      <c r="M208" s="187"/>
      <c r="AB208"/>
      <c r="AC208"/>
      <c r="AD208"/>
      <c r="AE208"/>
      <c r="AF208"/>
      <c r="AG208"/>
      <c r="AH208"/>
      <c r="AI208"/>
      <c r="AJ208"/>
      <c r="AK208"/>
      <c r="AL208"/>
      <c r="AM208"/>
      <c r="AN208"/>
      <c r="AO208"/>
      <c r="AP208" s="272"/>
      <c r="AQ208" s="283">
        <f t="shared" si="32"/>
        <v>136</v>
      </c>
      <c r="AR208">
        <f t="shared" si="34"/>
        <v>1587.91</v>
      </c>
      <c r="AS208">
        <f t="shared" si="33"/>
        <v>0</v>
      </c>
      <c r="AT208"/>
      <c r="AU208"/>
      <c r="AV208"/>
      <c r="AW208"/>
      <c r="AX208"/>
      <c r="AY208"/>
      <c r="AZ208"/>
      <c r="BA208"/>
      <c r="BB208"/>
      <c r="BC208"/>
      <c r="BD208"/>
      <c r="BE208"/>
    </row>
    <row r="209" spans="2:57" ht="27" customHeight="1">
      <c r="B209" s="384"/>
      <c r="C209" s="387"/>
      <c r="D209" s="387"/>
      <c r="E209" s="263" t="s">
        <v>24</v>
      </c>
      <c r="F209" s="263" t="s">
        <v>25</v>
      </c>
      <c r="G209" s="262" t="s">
        <v>24</v>
      </c>
      <c r="H209" s="263" t="s">
        <v>25</v>
      </c>
      <c r="I209" s="706" t="s">
        <v>24</v>
      </c>
      <c r="J209" s="707" t="s">
        <v>25</v>
      </c>
      <c r="K209" s="381"/>
      <c r="L209" s="314"/>
      <c r="M209" s="187"/>
      <c r="AB209"/>
      <c r="AC209"/>
      <c r="AD209"/>
      <c r="AE209"/>
      <c r="AF209"/>
      <c r="AG209"/>
      <c r="AH209"/>
      <c r="AI209"/>
      <c r="AJ209"/>
      <c r="AK209"/>
      <c r="AL209"/>
      <c r="AM209"/>
      <c r="AN209"/>
      <c r="AO209"/>
      <c r="AP209" s="272"/>
      <c r="AQ209" s="283">
        <f t="shared" si="32"/>
        <v>137</v>
      </c>
      <c r="AR209">
        <f t="shared" si="34"/>
        <v>1585.78</v>
      </c>
      <c r="AS209">
        <f t="shared" si="33"/>
        <v>0</v>
      </c>
      <c r="AT209"/>
      <c r="AU209"/>
      <c r="AV209"/>
      <c r="AW209"/>
      <c r="AX209"/>
      <c r="AY209"/>
      <c r="AZ209"/>
      <c r="BA209"/>
      <c r="BB209"/>
      <c r="BC209"/>
      <c r="BD209"/>
      <c r="BE209"/>
    </row>
    <row r="210" spans="2:57" ht="27" customHeight="1" thickBot="1">
      <c r="B210" s="385"/>
      <c r="C210" s="388"/>
      <c r="D210" s="388"/>
      <c r="E210" s="265" t="s">
        <v>26</v>
      </c>
      <c r="F210" s="265" t="s">
        <v>155</v>
      </c>
      <c r="G210" s="264" t="s">
        <v>26</v>
      </c>
      <c r="H210" s="265" t="s">
        <v>155</v>
      </c>
      <c r="I210" s="708" t="s">
        <v>26</v>
      </c>
      <c r="J210" s="709" t="s">
        <v>155</v>
      </c>
      <c r="K210" s="382"/>
      <c r="L210" s="314"/>
      <c r="M210" s="187"/>
      <c r="AB210"/>
      <c r="AC210"/>
      <c r="AD210"/>
      <c r="AE210"/>
      <c r="AF210"/>
      <c r="AG210"/>
      <c r="AH210"/>
      <c r="AI210"/>
      <c r="AJ210"/>
      <c r="AK210"/>
      <c r="AL210"/>
      <c r="AM210"/>
      <c r="AN210"/>
      <c r="AO210"/>
      <c r="AP210" s="272"/>
      <c r="AQ210" s="283">
        <f t="shared" si="32"/>
        <v>138</v>
      </c>
      <c r="AR210">
        <f t="shared" si="34"/>
        <v>1580.11</v>
      </c>
      <c r="AS210">
        <f t="shared" si="33"/>
        <v>0</v>
      </c>
      <c r="AT210"/>
      <c r="AU210"/>
      <c r="AV210"/>
      <c r="AW210"/>
      <c r="AX210"/>
      <c r="AY210"/>
      <c r="AZ210"/>
      <c r="BA210"/>
      <c r="BB210"/>
      <c r="BC210"/>
      <c r="BD210"/>
      <c r="BE210"/>
    </row>
    <row r="211" spans="2:57" ht="27" customHeight="1" thickBot="1">
      <c r="B211" s="293">
        <v>1</v>
      </c>
      <c r="C211" s="294">
        <v>2</v>
      </c>
      <c r="D211" s="294">
        <v>3</v>
      </c>
      <c r="E211" s="294">
        <v>4</v>
      </c>
      <c r="F211" s="294">
        <v>5</v>
      </c>
      <c r="G211" s="294">
        <v>6</v>
      </c>
      <c r="H211" s="294">
        <v>7</v>
      </c>
      <c r="I211" s="710">
        <v>8</v>
      </c>
      <c r="J211" s="710">
        <v>9</v>
      </c>
      <c r="K211" s="312">
        <v>10</v>
      </c>
      <c r="L211" s="314"/>
      <c r="M211" s="187"/>
      <c r="AB211"/>
      <c r="AC211"/>
      <c r="AD211"/>
      <c r="AE211"/>
      <c r="AF211"/>
      <c r="AG211"/>
      <c r="AH211"/>
      <c r="AI211"/>
      <c r="AJ211"/>
      <c r="AK211"/>
      <c r="AL211"/>
      <c r="AM211"/>
      <c r="AN211"/>
      <c r="AO211"/>
      <c r="AP211" s="272"/>
      <c r="AQ211" s="283">
        <f t="shared" si="32"/>
        <v>139</v>
      </c>
      <c r="AR211">
        <f t="shared" si="34"/>
        <v>1572.73</v>
      </c>
      <c r="AS211">
        <f t="shared" si="33"/>
        <v>0</v>
      </c>
      <c r="AT211"/>
      <c r="AU211"/>
      <c r="AV211"/>
      <c r="AW211"/>
      <c r="AX211"/>
      <c r="AY211"/>
      <c r="AZ211"/>
      <c r="BA211"/>
      <c r="BB211"/>
      <c r="BC211"/>
      <c r="BD211"/>
      <c r="BE211"/>
    </row>
    <row r="212" spans="2:57" ht="27" customHeight="1">
      <c r="B212" s="295">
        <v>1</v>
      </c>
      <c r="C212" s="296" t="s">
        <v>28</v>
      </c>
      <c r="D212" s="296" t="s">
        <v>74</v>
      </c>
      <c r="E212" s="331">
        <v>55.77</v>
      </c>
      <c r="F212" s="316">
        <v>31.144597999999998</v>
      </c>
      <c r="G212" s="257">
        <v>47.74</v>
      </c>
      <c r="H212" s="257">
        <v>1.8149999999999999</v>
      </c>
      <c r="I212" s="674">
        <v>52.72</v>
      </c>
      <c r="J212" s="674">
        <v>15.933999999999999</v>
      </c>
      <c r="K212" s="509"/>
      <c r="L212" s="494">
        <v>28.120999999999999</v>
      </c>
      <c r="M212" s="402"/>
      <c r="AB212"/>
      <c r="AC212"/>
      <c r="AD212"/>
      <c r="AE212"/>
      <c r="AF212"/>
      <c r="AG212"/>
      <c r="AH212"/>
      <c r="AI212"/>
      <c r="AJ212"/>
      <c r="AK212"/>
      <c r="AL212"/>
      <c r="AM212"/>
      <c r="AN212"/>
      <c r="AO212"/>
      <c r="AP212" s="272"/>
      <c r="AQ212" s="283">
        <f t="shared" si="32"/>
        <v>140</v>
      </c>
      <c r="AR212">
        <f t="shared" si="34"/>
        <v>1572.18</v>
      </c>
      <c r="AS212">
        <f t="shared" si="33"/>
        <v>0</v>
      </c>
      <c r="AT212"/>
      <c r="AU212"/>
      <c r="AV212"/>
      <c r="AW212"/>
      <c r="AX212"/>
      <c r="AY212"/>
      <c r="AZ212"/>
      <c r="BA212"/>
      <c r="BB212"/>
      <c r="BC212"/>
      <c r="BD212"/>
      <c r="BE212"/>
    </row>
    <row r="213" spans="2:57" ht="27" customHeight="1">
      <c r="B213" s="297">
        <v>2</v>
      </c>
      <c r="C213" s="338" t="s">
        <v>29</v>
      </c>
      <c r="D213" s="338" t="s">
        <v>74</v>
      </c>
      <c r="E213" s="317">
        <v>339.5</v>
      </c>
      <c r="F213" s="334">
        <v>7.77</v>
      </c>
      <c r="G213" s="258">
        <v>331.78</v>
      </c>
      <c r="H213" s="298">
        <v>1.76</v>
      </c>
      <c r="I213" s="330">
        <v>339.33</v>
      </c>
      <c r="J213" s="717">
        <v>7.6269999999999998</v>
      </c>
      <c r="K213" s="509"/>
      <c r="L213" s="495">
        <v>7.7850000000000001</v>
      </c>
      <c r="M213" s="403"/>
      <c r="AB213"/>
      <c r="AC213"/>
      <c r="AD213"/>
      <c r="AE213"/>
      <c r="AF213"/>
      <c r="AG213"/>
      <c r="AH213"/>
      <c r="AI213"/>
      <c r="AJ213"/>
      <c r="AK213"/>
      <c r="AL213"/>
      <c r="AM213"/>
      <c r="AN213"/>
      <c r="AO213"/>
      <c r="AP213" s="272"/>
      <c r="AQ213" s="283">
        <f t="shared" si="32"/>
        <v>141</v>
      </c>
      <c r="AR213">
        <f t="shared" si="34"/>
        <v>1595.39</v>
      </c>
      <c r="AS213">
        <f t="shared" si="33"/>
        <v>0</v>
      </c>
      <c r="AT213"/>
      <c r="AU213"/>
      <c r="AV213"/>
      <c r="AW213"/>
      <c r="AX213"/>
      <c r="AY213"/>
      <c r="AZ213"/>
      <c r="BA213"/>
      <c r="BB213"/>
      <c r="BC213"/>
      <c r="BD213"/>
      <c r="BE213"/>
    </row>
    <row r="214" spans="2:57" ht="27" customHeight="1">
      <c r="B214" s="297">
        <f t="shared" ref="B214:B248" si="35">+B213+1</f>
        <v>3</v>
      </c>
      <c r="C214" s="338" t="s">
        <v>30</v>
      </c>
      <c r="D214" s="338" t="s">
        <v>75</v>
      </c>
      <c r="E214" s="331">
        <v>77.5</v>
      </c>
      <c r="F214" s="316">
        <v>49.02</v>
      </c>
      <c r="G214" s="258">
        <v>66.260000000000005</v>
      </c>
      <c r="H214" s="298">
        <v>4.1550000000000002</v>
      </c>
      <c r="I214" s="330">
        <v>73.83</v>
      </c>
      <c r="J214" s="717">
        <v>28.24</v>
      </c>
      <c r="K214" s="509"/>
      <c r="L214" s="495">
        <v>45.164000000000001</v>
      </c>
      <c r="M214" s="403"/>
      <c r="AB214"/>
      <c r="AC214"/>
      <c r="AD214"/>
      <c r="AE214"/>
      <c r="AF214"/>
      <c r="AG214"/>
      <c r="AH214"/>
      <c r="AI214"/>
      <c r="AJ214"/>
      <c r="AK214"/>
      <c r="AL214"/>
      <c r="AM214"/>
      <c r="AN214"/>
      <c r="AO214"/>
      <c r="AP214" s="272"/>
      <c r="AQ214" s="283">
        <f t="shared" si="32"/>
        <v>142</v>
      </c>
      <c r="AR214">
        <f t="shared" si="34"/>
        <v>1695.41</v>
      </c>
      <c r="AS214">
        <f t="shared" si="33"/>
        <v>0</v>
      </c>
      <c r="AT214"/>
      <c r="AU214"/>
      <c r="AV214"/>
      <c r="AW214"/>
      <c r="AX214"/>
      <c r="AY214"/>
      <c r="AZ214"/>
      <c r="BA214"/>
      <c r="BB214"/>
      <c r="BC214"/>
      <c r="BD214"/>
      <c r="BE214"/>
    </row>
    <row r="215" spans="2:57" ht="27" customHeight="1">
      <c r="B215" s="297">
        <f t="shared" si="35"/>
        <v>4</v>
      </c>
      <c r="C215" s="338" t="s">
        <v>31</v>
      </c>
      <c r="D215" s="338" t="s">
        <v>76</v>
      </c>
      <c r="E215" s="331">
        <v>463.3</v>
      </c>
      <c r="F215" s="316">
        <v>49.9</v>
      </c>
      <c r="G215" s="330">
        <v>462.42</v>
      </c>
      <c r="H215" s="330">
        <v>36.279000000000003</v>
      </c>
      <c r="I215" s="316">
        <v>461.44</v>
      </c>
      <c r="J215" s="717">
        <v>20.832000000000001</v>
      </c>
      <c r="K215" s="509"/>
      <c r="L215" s="496">
        <v>18.698</v>
      </c>
      <c r="M215" s="402"/>
      <c r="N215" s="392"/>
      <c r="AB215"/>
      <c r="AC215"/>
      <c r="AD215"/>
      <c r="AE215"/>
      <c r="AF215"/>
      <c r="AG215"/>
      <c r="AH215"/>
      <c r="AI215"/>
      <c r="AJ215"/>
      <c r="AK215"/>
      <c r="AL215"/>
      <c r="AM215"/>
      <c r="AN215"/>
      <c r="AO215"/>
      <c r="AP215" s="272"/>
      <c r="AQ215" s="283">
        <f t="shared" si="32"/>
        <v>143</v>
      </c>
      <c r="AR215">
        <f t="shared" si="34"/>
        <v>1634.8</v>
      </c>
      <c r="AS215">
        <f t="shared" si="33"/>
        <v>0</v>
      </c>
      <c r="AT215"/>
      <c r="AU215"/>
      <c r="AV215"/>
      <c r="AW215"/>
      <c r="AX215"/>
      <c r="AY215"/>
      <c r="AZ215"/>
      <c r="BA215"/>
      <c r="BB215"/>
      <c r="BC215"/>
      <c r="BD215"/>
      <c r="BE215"/>
    </row>
    <row r="216" spans="2:57" ht="27" customHeight="1">
      <c r="B216" s="297">
        <f t="shared" si="35"/>
        <v>5</v>
      </c>
      <c r="C216" s="338" t="s">
        <v>32</v>
      </c>
      <c r="D216" s="338" t="s">
        <v>77</v>
      </c>
      <c r="E216" s="331">
        <v>207</v>
      </c>
      <c r="F216" s="316">
        <v>9.5030000000000001</v>
      </c>
      <c r="G216" s="258">
        <v>195.72</v>
      </c>
      <c r="H216" s="259">
        <v>1.349</v>
      </c>
      <c r="I216" s="691">
        <v>207.11</v>
      </c>
      <c r="J216" s="717">
        <v>9.65</v>
      </c>
      <c r="K216" s="509"/>
      <c r="L216" s="497">
        <v>9.65</v>
      </c>
      <c r="M216" s="402"/>
      <c r="AB216"/>
      <c r="AC216"/>
      <c r="AD216"/>
      <c r="AE216"/>
      <c r="AF216"/>
      <c r="AG216"/>
      <c r="AH216"/>
      <c r="AI216"/>
      <c r="AJ216"/>
      <c r="AK216"/>
      <c r="AL216"/>
      <c r="AM216"/>
      <c r="AN216"/>
      <c r="AO216"/>
      <c r="AP216" s="272"/>
      <c r="AQ216" s="283">
        <f t="shared" si="32"/>
        <v>144</v>
      </c>
      <c r="AR216">
        <f t="shared" si="34"/>
        <v>1633.99</v>
      </c>
      <c r="AS216">
        <f t="shared" si="33"/>
        <v>0</v>
      </c>
      <c r="AT216"/>
      <c r="AU216"/>
      <c r="AV216"/>
      <c r="AW216"/>
      <c r="AX216"/>
      <c r="AY216"/>
      <c r="AZ216"/>
      <c r="BA216"/>
      <c r="BB216"/>
      <c r="BC216"/>
      <c r="BD216"/>
      <c r="BE216"/>
    </row>
    <row r="217" spans="2:57" ht="27" customHeight="1">
      <c r="B217" s="297">
        <f t="shared" si="35"/>
        <v>6</v>
      </c>
      <c r="C217" s="338" t="s">
        <v>33</v>
      </c>
      <c r="D217" s="338" t="s">
        <v>77</v>
      </c>
      <c r="E217" s="331">
        <v>320</v>
      </c>
      <c r="F217" s="316">
        <v>5.1509999999999998</v>
      </c>
      <c r="G217" s="258">
        <v>308.10000000000002</v>
      </c>
      <c r="H217" s="259">
        <v>0.69499999999999995</v>
      </c>
      <c r="I217" s="691">
        <v>810.9</v>
      </c>
      <c r="J217" s="717">
        <v>1.7929999999999999</v>
      </c>
      <c r="K217" s="509"/>
      <c r="L217" s="497">
        <v>5.1509999999999998</v>
      </c>
      <c r="M217" s="402"/>
      <c r="AB217"/>
      <c r="AC217"/>
      <c r="AD217"/>
      <c r="AE217"/>
      <c r="AF217"/>
      <c r="AG217"/>
      <c r="AH217"/>
      <c r="AI217"/>
      <c r="AJ217"/>
      <c r="AK217"/>
      <c r="AL217"/>
      <c r="AM217"/>
      <c r="AN217"/>
      <c r="AO217"/>
      <c r="AP217" s="272"/>
      <c r="AQ217" s="283">
        <f t="shared" si="32"/>
        <v>145</v>
      </c>
      <c r="AR217">
        <f t="shared" si="34"/>
        <v>1626.2</v>
      </c>
      <c r="AS217">
        <f t="shared" si="33"/>
        <v>0</v>
      </c>
      <c r="AT217"/>
      <c r="AU217"/>
      <c r="AV217"/>
      <c r="AW217"/>
      <c r="AX217"/>
      <c r="AY217"/>
      <c r="AZ217"/>
      <c r="BA217"/>
      <c r="BB217"/>
      <c r="BC217"/>
      <c r="BD217"/>
      <c r="BE217"/>
    </row>
    <row r="218" spans="2:57" ht="27" customHeight="1">
      <c r="B218" s="297">
        <f t="shared" si="35"/>
        <v>7</v>
      </c>
      <c r="C218" s="338" t="s">
        <v>34</v>
      </c>
      <c r="D218" s="338" t="s">
        <v>78</v>
      </c>
      <c r="E218" s="331">
        <v>90</v>
      </c>
      <c r="F218" s="316">
        <v>689.09100000000001</v>
      </c>
      <c r="G218" s="258">
        <v>76.59</v>
      </c>
      <c r="H218" s="258">
        <v>202.14599999999999</v>
      </c>
      <c r="I218" s="691">
        <v>85.17</v>
      </c>
      <c r="J218" s="717">
        <v>469.63400000000001</v>
      </c>
      <c r="K218" s="509"/>
      <c r="L218" s="497">
        <v>658.48199999999997</v>
      </c>
      <c r="M218" s="402"/>
      <c r="AB218"/>
      <c r="AC218"/>
      <c r="AD218"/>
      <c r="AE218"/>
      <c r="AF218"/>
      <c r="AG218"/>
      <c r="AH218"/>
      <c r="AI218"/>
      <c r="AJ218"/>
      <c r="AK218"/>
      <c r="AL218"/>
      <c r="AM218"/>
      <c r="AN218"/>
      <c r="AO218"/>
      <c r="AP218" s="272"/>
      <c r="AQ218" s="283">
        <f t="shared" si="32"/>
        <v>146</v>
      </c>
      <c r="AR218">
        <f t="shared" si="34"/>
        <v>1626.1</v>
      </c>
      <c r="AS218">
        <f t="shared" si="33"/>
        <v>0</v>
      </c>
      <c r="AT218"/>
      <c r="AU218"/>
      <c r="AV218"/>
      <c r="AW218"/>
      <c r="AX218"/>
      <c r="AY218"/>
      <c r="AZ218"/>
      <c r="BA218"/>
      <c r="BB218"/>
      <c r="BC218"/>
      <c r="BD218"/>
      <c r="BE218"/>
    </row>
    <row r="219" spans="2:57" ht="27" customHeight="1">
      <c r="B219" s="297">
        <f t="shared" si="35"/>
        <v>8</v>
      </c>
      <c r="C219" s="338" t="s">
        <v>35</v>
      </c>
      <c r="D219" s="338" t="s">
        <v>79</v>
      </c>
      <c r="E219" s="331">
        <v>120.5</v>
      </c>
      <c r="F219" s="316">
        <v>2.0920000000000001</v>
      </c>
      <c r="G219" s="258">
        <v>115.13</v>
      </c>
      <c r="H219" s="298">
        <v>0.45800000000000002</v>
      </c>
      <c r="I219" s="332">
        <v>120.39</v>
      </c>
      <c r="J219" s="717">
        <v>1.7410000000000001</v>
      </c>
      <c r="K219" s="509"/>
      <c r="L219" s="498">
        <v>1.6120000000000001</v>
      </c>
      <c r="M219" s="402"/>
      <c r="AB219"/>
      <c r="AC219"/>
      <c r="AD219"/>
      <c r="AE219"/>
      <c r="AF219"/>
      <c r="AG219"/>
      <c r="AH219"/>
      <c r="AI219"/>
      <c r="AJ219"/>
      <c r="AK219"/>
      <c r="AL219"/>
      <c r="AM219"/>
      <c r="AN219"/>
      <c r="AO219"/>
      <c r="AP219" s="272"/>
      <c r="AQ219" s="283">
        <f t="shared" si="32"/>
        <v>147</v>
      </c>
      <c r="AR219">
        <f t="shared" si="34"/>
        <v>1622.93</v>
      </c>
      <c r="AS219">
        <f t="shared" si="33"/>
        <v>0</v>
      </c>
      <c r="AT219"/>
      <c r="AU219"/>
      <c r="AV219"/>
      <c r="AW219"/>
      <c r="AX219"/>
      <c r="AY219"/>
      <c r="AZ219"/>
      <c r="BA219"/>
      <c r="BB219"/>
      <c r="BC219"/>
      <c r="BD219"/>
      <c r="BE219"/>
    </row>
    <row r="220" spans="2:57" ht="27" customHeight="1">
      <c r="B220" s="297">
        <f t="shared" si="35"/>
        <v>9</v>
      </c>
      <c r="C220" s="338" t="s">
        <v>36</v>
      </c>
      <c r="D220" s="338" t="s">
        <v>79</v>
      </c>
      <c r="E220" s="331">
        <v>120.8</v>
      </c>
      <c r="F220" s="316">
        <v>2.3530000000000002</v>
      </c>
      <c r="G220" s="258">
        <v>116.7</v>
      </c>
      <c r="H220" s="298">
        <v>0.45100000000000001</v>
      </c>
      <c r="I220" s="691">
        <v>120.04</v>
      </c>
      <c r="J220" s="717">
        <v>1.4410000000000001</v>
      </c>
      <c r="K220" s="509"/>
      <c r="L220" s="497">
        <v>0.98299999999999998</v>
      </c>
      <c r="M220" s="402"/>
      <c r="AB220"/>
      <c r="AC220"/>
      <c r="AD220"/>
      <c r="AE220"/>
      <c r="AF220"/>
      <c r="AG220"/>
      <c r="AH220"/>
      <c r="AI220"/>
      <c r="AJ220"/>
      <c r="AK220"/>
      <c r="AL220"/>
      <c r="AM220"/>
      <c r="AN220"/>
      <c r="AO220"/>
      <c r="AP220" s="272"/>
      <c r="AQ220" s="283">
        <f t="shared" si="32"/>
        <v>148</v>
      </c>
      <c r="AR220">
        <f t="shared" si="34"/>
        <v>1629.63</v>
      </c>
      <c r="AS220">
        <f t="shared" si="33"/>
        <v>0</v>
      </c>
      <c r="AT220"/>
      <c r="AU220"/>
      <c r="AV220"/>
      <c r="AW220"/>
      <c r="AX220"/>
      <c r="AY220"/>
      <c r="AZ220"/>
      <c r="BA220"/>
      <c r="BB220"/>
      <c r="BC220"/>
      <c r="BD220"/>
      <c r="BE220"/>
    </row>
    <row r="221" spans="2:57" ht="27" customHeight="1">
      <c r="B221" s="297">
        <f t="shared" si="35"/>
        <v>10</v>
      </c>
      <c r="C221" s="338" t="s">
        <v>37</v>
      </c>
      <c r="D221" s="338" t="s">
        <v>80</v>
      </c>
      <c r="E221" s="331">
        <v>46.5</v>
      </c>
      <c r="F221" s="331">
        <v>4.5999999999999996</v>
      </c>
      <c r="G221" s="258">
        <v>42.76</v>
      </c>
      <c r="H221" s="258">
        <v>1.81</v>
      </c>
      <c r="I221" s="691">
        <v>44.05</v>
      </c>
      <c r="J221" s="717">
        <v>2.3149999999999999</v>
      </c>
      <c r="K221" s="509"/>
      <c r="L221" s="497">
        <v>2.2360000000000002</v>
      </c>
      <c r="M221" s="402"/>
      <c r="AB221"/>
      <c r="AC221"/>
      <c r="AD221"/>
      <c r="AE221"/>
      <c r="AF221"/>
      <c r="AG221"/>
      <c r="AH221"/>
      <c r="AI221"/>
      <c r="AJ221"/>
      <c r="AK221"/>
      <c r="AL221"/>
      <c r="AM221"/>
      <c r="AN221"/>
      <c r="AO221"/>
      <c r="AP221" s="272"/>
      <c r="AQ221" s="283">
        <f t="shared" si="32"/>
        <v>149</v>
      </c>
      <c r="AR221">
        <f t="shared" si="34"/>
        <v>1630.85</v>
      </c>
      <c r="AS221">
        <f t="shared" si="33"/>
        <v>0</v>
      </c>
      <c r="AT221"/>
      <c r="AU221"/>
      <c r="AV221"/>
      <c r="AW221"/>
      <c r="AX221"/>
      <c r="AY221"/>
      <c r="AZ221"/>
      <c r="BA221"/>
      <c r="BB221"/>
      <c r="BC221"/>
      <c r="BD221"/>
      <c r="BE221"/>
    </row>
    <row r="222" spans="2:57" ht="27" customHeight="1">
      <c r="B222" s="297">
        <f t="shared" si="35"/>
        <v>11</v>
      </c>
      <c r="C222" s="338" t="s">
        <v>39</v>
      </c>
      <c r="D222" s="338" t="s">
        <v>80</v>
      </c>
      <c r="E222" s="331">
        <v>51.5</v>
      </c>
      <c r="F222" s="316">
        <v>2.4159999999999999</v>
      </c>
      <c r="G222" s="258">
        <v>46.37</v>
      </c>
      <c r="H222" s="258">
        <v>0.78800000000000003</v>
      </c>
      <c r="I222" s="692">
        <v>51.27</v>
      </c>
      <c r="J222" s="717">
        <v>2.4630000000000001</v>
      </c>
      <c r="K222" s="509"/>
      <c r="L222" s="497">
        <v>2.5819999999999999</v>
      </c>
      <c r="M222" s="402"/>
      <c r="AB222"/>
      <c r="AC222"/>
      <c r="AD222"/>
      <c r="AE222"/>
      <c r="AF222"/>
      <c r="AG222"/>
      <c r="AH222"/>
      <c r="AI222"/>
      <c r="AJ222"/>
      <c r="AK222"/>
      <c r="AL222"/>
      <c r="AM222"/>
      <c r="AN222"/>
      <c r="AO222"/>
      <c r="AP222" s="272"/>
      <c r="AQ222" s="283">
        <f t="shared" si="32"/>
        <v>150</v>
      </c>
      <c r="AR222">
        <f t="shared" si="34"/>
        <v>1645.49</v>
      </c>
      <c r="AS222">
        <f t="shared" si="33"/>
        <v>0</v>
      </c>
      <c r="AT222"/>
      <c r="AU222"/>
      <c r="AV222"/>
      <c r="AW222"/>
      <c r="AX222"/>
      <c r="AY222"/>
      <c r="AZ222"/>
      <c r="BA222"/>
      <c r="BB222"/>
      <c r="BC222"/>
      <c r="BD222"/>
      <c r="BE222"/>
    </row>
    <row r="223" spans="2:57" ht="27" customHeight="1">
      <c r="B223" s="297">
        <f t="shared" si="35"/>
        <v>12</v>
      </c>
      <c r="C223" s="338" t="s">
        <v>40</v>
      </c>
      <c r="D223" s="338" t="s">
        <v>78</v>
      </c>
      <c r="E223" s="331">
        <v>81</v>
      </c>
      <c r="F223" s="316">
        <v>1.093</v>
      </c>
      <c r="G223" s="258">
        <v>75</v>
      </c>
      <c r="H223" s="627">
        <v>0.27200000000000002</v>
      </c>
      <c r="I223" s="691">
        <v>78.709999999999994</v>
      </c>
      <c r="J223" s="717">
        <v>1.0409999999999999</v>
      </c>
      <c r="K223" s="509"/>
      <c r="L223" s="497">
        <v>1.0660000000000001</v>
      </c>
      <c r="M223" s="402"/>
      <c r="AB223"/>
      <c r="AC223"/>
      <c r="AD223"/>
      <c r="AE223"/>
      <c r="AF223"/>
      <c r="AG223"/>
      <c r="AH223"/>
      <c r="AI223"/>
      <c r="AJ223"/>
      <c r="AK223"/>
      <c r="AL223"/>
      <c r="AM223"/>
      <c r="AN223"/>
      <c r="AO223"/>
      <c r="AP223" s="272"/>
      <c r="AQ223" s="283">
        <f t="shared" si="32"/>
        <v>151</v>
      </c>
      <c r="AR223">
        <f t="shared" si="34"/>
        <v>1620.6</v>
      </c>
      <c r="AS223">
        <f t="shared" si="33"/>
        <v>0</v>
      </c>
      <c r="AT223"/>
      <c r="AU223"/>
      <c r="AV223"/>
      <c r="AW223"/>
      <c r="AX223"/>
      <c r="AY223"/>
      <c r="AZ223"/>
      <c r="BA223"/>
      <c r="BB223"/>
      <c r="BC223"/>
      <c r="BD223"/>
      <c r="BE223"/>
    </row>
    <row r="224" spans="2:57" ht="27" customHeight="1">
      <c r="B224" s="297">
        <f t="shared" si="35"/>
        <v>13</v>
      </c>
      <c r="C224" s="338" t="s">
        <v>41</v>
      </c>
      <c r="D224" s="338" t="s">
        <v>78</v>
      </c>
      <c r="E224" s="331">
        <v>82.8</v>
      </c>
      <c r="F224" s="316">
        <v>0.42899999999999999</v>
      </c>
      <c r="G224" s="258">
        <v>81.19</v>
      </c>
      <c r="H224" s="298">
        <v>0.20399999999999999</v>
      </c>
      <c r="I224" s="691">
        <v>81.27</v>
      </c>
      <c r="J224" s="717">
        <v>4.4999999999999998E-2</v>
      </c>
      <c r="K224" s="509"/>
      <c r="L224" s="497">
        <v>5.3999999999999999E-2</v>
      </c>
      <c r="M224" s="402"/>
      <c r="AB224"/>
      <c r="AC224"/>
      <c r="AD224"/>
      <c r="AE224"/>
      <c r="AF224"/>
      <c r="AG224"/>
      <c r="AH224"/>
      <c r="AI224"/>
      <c r="AJ224"/>
      <c r="AK224"/>
      <c r="AL224"/>
      <c r="AM224"/>
      <c r="AN224"/>
      <c r="AO224"/>
      <c r="AP224" s="272"/>
      <c r="AQ224" s="283">
        <f t="shared" si="32"/>
        <v>152</v>
      </c>
      <c r="AR224">
        <f t="shared" si="34"/>
        <v>1612</v>
      </c>
      <c r="AS224">
        <f t="shared" si="33"/>
        <v>0</v>
      </c>
      <c r="AT224"/>
      <c r="AU224"/>
      <c r="AV224"/>
      <c r="AW224"/>
      <c r="AX224"/>
      <c r="AY224"/>
      <c r="AZ224"/>
      <c r="BA224"/>
      <c r="BB224"/>
      <c r="BC224"/>
      <c r="BD224"/>
      <c r="BE224"/>
    </row>
    <row r="225" spans="2:57" ht="27" customHeight="1">
      <c r="B225" s="297">
        <f t="shared" si="35"/>
        <v>14</v>
      </c>
      <c r="C225" s="338" t="s">
        <v>42</v>
      </c>
      <c r="D225" s="338" t="s">
        <v>78</v>
      </c>
      <c r="E225" s="331">
        <v>69.95</v>
      </c>
      <c r="F225" s="316">
        <v>0.25</v>
      </c>
      <c r="G225" s="258">
        <v>68.63</v>
      </c>
      <c r="H225" s="258">
        <v>9.5000000000000001E-2</v>
      </c>
      <c r="I225" s="691">
        <v>63.73</v>
      </c>
      <c r="J225" s="717">
        <v>0.22</v>
      </c>
      <c r="K225" s="509"/>
      <c r="L225" s="497">
        <v>0.222</v>
      </c>
      <c r="M225" s="402"/>
      <c r="AB225"/>
      <c r="AC225"/>
      <c r="AD225"/>
      <c r="AE225"/>
      <c r="AF225"/>
      <c r="AG225"/>
      <c r="AH225"/>
      <c r="AI225"/>
      <c r="AJ225"/>
      <c r="AK225"/>
      <c r="AL225"/>
      <c r="AM225"/>
      <c r="AN225"/>
      <c r="AO225"/>
      <c r="AP225" s="272"/>
      <c r="AQ225" s="283">
        <f t="shared" si="32"/>
        <v>153</v>
      </c>
      <c r="AR225">
        <f t="shared" ref="AR225:AR252" si="36">IF(AH7="tad","tad",AH7)</f>
        <v>1612.04</v>
      </c>
      <c r="AS225">
        <f t="shared" si="33"/>
        <v>0</v>
      </c>
      <c r="AT225"/>
      <c r="AU225"/>
      <c r="AV225"/>
      <c r="AW225"/>
      <c r="AX225"/>
      <c r="AY225"/>
      <c r="AZ225"/>
      <c r="BA225"/>
      <c r="BB225"/>
      <c r="BC225"/>
      <c r="BD225"/>
      <c r="BE225"/>
    </row>
    <row r="226" spans="2:57" ht="27" customHeight="1">
      <c r="B226" s="297">
        <f t="shared" si="35"/>
        <v>15</v>
      </c>
      <c r="C226" s="338" t="s">
        <v>43</v>
      </c>
      <c r="D226" s="338" t="s">
        <v>78</v>
      </c>
      <c r="E226" s="331">
        <v>48.2</v>
      </c>
      <c r="F226" s="316">
        <v>0.38500000000000001</v>
      </c>
      <c r="G226" s="258">
        <v>44.79</v>
      </c>
      <c r="H226" s="298">
        <v>2.7E-2</v>
      </c>
      <c r="I226" s="691">
        <v>45.95</v>
      </c>
      <c r="J226" s="717">
        <v>0.24299999999999999</v>
      </c>
      <c r="K226" s="509"/>
      <c r="L226" s="497">
        <v>0.39700000000000002</v>
      </c>
      <c r="M226" s="402"/>
      <c r="AB226"/>
      <c r="AC226"/>
      <c r="AD226"/>
      <c r="AE226"/>
      <c r="AF226"/>
      <c r="AG226"/>
      <c r="AH226"/>
      <c r="AI226"/>
      <c r="AJ226"/>
      <c r="AK226"/>
      <c r="AL226"/>
      <c r="AM226"/>
      <c r="AN226"/>
      <c r="AO226"/>
      <c r="AP226" s="272"/>
      <c r="AQ226" s="283">
        <f t="shared" si="32"/>
        <v>154</v>
      </c>
      <c r="AR226">
        <f t="shared" si="36"/>
        <v>1606.72</v>
      </c>
      <c r="AS226">
        <f t="shared" si="33"/>
        <v>0</v>
      </c>
      <c r="AT226"/>
      <c r="AU226"/>
      <c r="AV226"/>
      <c r="AW226"/>
      <c r="AX226"/>
      <c r="AY226"/>
      <c r="AZ226"/>
      <c r="BA226"/>
      <c r="BB226"/>
      <c r="BC226"/>
      <c r="BD226"/>
      <c r="BE226"/>
    </row>
    <row r="227" spans="2:57" ht="27" customHeight="1">
      <c r="B227" s="297">
        <f t="shared" si="35"/>
        <v>16</v>
      </c>
      <c r="C227" s="338" t="s">
        <v>81</v>
      </c>
      <c r="D227" s="338" t="s">
        <v>44</v>
      </c>
      <c r="E227" s="331">
        <v>136</v>
      </c>
      <c r="F227" s="316">
        <v>440</v>
      </c>
      <c r="G227" s="258">
        <v>124.45</v>
      </c>
      <c r="H227" s="258">
        <v>24.928000000000001</v>
      </c>
      <c r="I227" s="330">
        <v>129.76</v>
      </c>
      <c r="J227" s="720">
        <v>108.62</v>
      </c>
      <c r="K227" s="509"/>
      <c r="L227" s="499">
        <v>292.63</v>
      </c>
      <c r="M227" s="408"/>
      <c r="AB227"/>
      <c r="AC227"/>
      <c r="AD227"/>
      <c r="AE227"/>
      <c r="AF227"/>
      <c r="AG227"/>
      <c r="AH227"/>
      <c r="AI227"/>
      <c r="AJ227"/>
      <c r="AK227"/>
      <c r="AL227"/>
      <c r="AM227"/>
      <c r="AN227"/>
      <c r="AO227"/>
      <c r="AP227" s="272"/>
      <c r="AQ227" s="283">
        <f t="shared" si="32"/>
        <v>155</v>
      </c>
      <c r="AR227">
        <f t="shared" si="36"/>
        <v>1613.8</v>
      </c>
      <c r="AS227">
        <f t="shared" si="33"/>
        <v>0</v>
      </c>
      <c r="AT227"/>
      <c r="AU227"/>
      <c r="AV227"/>
      <c r="AW227"/>
      <c r="AX227"/>
      <c r="AY227"/>
      <c r="AZ227"/>
      <c r="BA227"/>
      <c r="BB227"/>
      <c r="BC227"/>
      <c r="BD227"/>
      <c r="BE227"/>
    </row>
    <row r="228" spans="2:57" ht="27" customHeight="1">
      <c r="B228" s="297">
        <f t="shared" si="35"/>
        <v>17</v>
      </c>
      <c r="C228" s="338" t="s">
        <v>45</v>
      </c>
      <c r="D228" s="338" t="s">
        <v>44</v>
      </c>
      <c r="E228" s="331">
        <v>113.5</v>
      </c>
      <c r="F228" s="316">
        <v>3.7519999999999998</v>
      </c>
      <c r="G228" s="258">
        <v>103</v>
      </c>
      <c r="H228" s="258">
        <v>0</v>
      </c>
      <c r="I228" s="693">
        <v>110.94</v>
      </c>
      <c r="J228" s="720">
        <v>1.2969999999999999</v>
      </c>
      <c r="K228" s="509"/>
      <c r="L228" s="499">
        <v>1.6619999999999999</v>
      </c>
      <c r="M228" s="408"/>
      <c r="AB228"/>
      <c r="AC228"/>
      <c r="AD228"/>
      <c r="AE228"/>
      <c r="AF228"/>
      <c r="AG228"/>
      <c r="AH228"/>
      <c r="AI228"/>
      <c r="AJ228"/>
      <c r="AK228"/>
      <c r="AL228"/>
      <c r="AM228"/>
      <c r="AN228"/>
      <c r="AO228"/>
      <c r="AP228" s="272"/>
      <c r="AQ228" s="283">
        <f t="shared" si="32"/>
        <v>156</v>
      </c>
      <c r="AR228">
        <f t="shared" si="36"/>
        <v>1594.3</v>
      </c>
      <c r="AS228">
        <f t="shared" si="33"/>
        <v>0</v>
      </c>
      <c r="AT228"/>
      <c r="AU228"/>
      <c r="AV228"/>
      <c r="AW228"/>
      <c r="AX228"/>
      <c r="AY228"/>
      <c r="AZ228"/>
      <c r="BA228"/>
      <c r="BB228"/>
      <c r="BC228"/>
      <c r="BD228"/>
      <c r="BE228"/>
    </row>
    <row r="229" spans="2:57" ht="27" customHeight="1">
      <c r="B229" s="297">
        <f t="shared" si="35"/>
        <v>18</v>
      </c>
      <c r="C229" s="338" t="s">
        <v>46</v>
      </c>
      <c r="D229" s="338" t="s">
        <v>44</v>
      </c>
      <c r="E229" s="331">
        <v>225.4</v>
      </c>
      <c r="F229" s="331">
        <v>1.2</v>
      </c>
      <c r="G229" s="258">
        <v>199.24</v>
      </c>
      <c r="H229" s="258">
        <v>1.0999999999999999E-2</v>
      </c>
      <c r="I229" s="330">
        <v>203.45</v>
      </c>
      <c r="J229" s="720">
        <v>0.26700000000000002</v>
      </c>
      <c r="K229" s="509"/>
      <c r="L229" s="499">
        <v>0.222</v>
      </c>
      <c r="M229" s="408"/>
      <c r="AB229"/>
      <c r="AC229"/>
      <c r="AD229"/>
      <c r="AE229"/>
      <c r="AF229"/>
      <c r="AG229"/>
      <c r="AH229"/>
      <c r="AI229"/>
      <c r="AJ229"/>
      <c r="AK229"/>
      <c r="AL229"/>
      <c r="AM229"/>
      <c r="AN229"/>
      <c r="AO229"/>
      <c r="AP229" s="272"/>
      <c r="AQ229" s="283">
        <f t="shared" si="32"/>
        <v>157</v>
      </c>
      <c r="AR229">
        <f t="shared" si="36"/>
        <v>1590.37</v>
      </c>
      <c r="AS229">
        <f t="shared" si="33"/>
        <v>0</v>
      </c>
      <c r="AT229"/>
      <c r="AU229"/>
      <c r="AV229"/>
      <c r="AW229"/>
      <c r="AX229"/>
      <c r="AY229"/>
      <c r="AZ229"/>
      <c r="BA229"/>
      <c r="BB229"/>
      <c r="BC229"/>
      <c r="BD229"/>
      <c r="BE229"/>
    </row>
    <row r="230" spans="2:57" ht="27" customHeight="1">
      <c r="B230" s="297">
        <f t="shared" si="35"/>
        <v>19</v>
      </c>
      <c r="C230" s="338" t="s">
        <v>47</v>
      </c>
      <c r="D230" s="338" t="s">
        <v>44</v>
      </c>
      <c r="E230" s="331">
        <v>224</v>
      </c>
      <c r="F230" s="316">
        <v>0.6</v>
      </c>
      <c r="G230" s="258">
        <v>214.6</v>
      </c>
      <c r="H230" s="258">
        <v>0</v>
      </c>
      <c r="I230" s="693">
        <v>223.86</v>
      </c>
      <c r="J230" s="721">
        <v>0.41499999999999998</v>
      </c>
      <c r="K230" s="509"/>
      <c r="L230" s="500">
        <v>0.41499999999999998</v>
      </c>
      <c r="M230" s="409"/>
      <c r="AB230"/>
      <c r="AC230"/>
      <c r="AD230"/>
      <c r="AE230"/>
      <c r="AF230"/>
      <c r="AG230"/>
      <c r="AH230"/>
      <c r="AI230"/>
      <c r="AJ230"/>
      <c r="AK230"/>
      <c r="AL230"/>
      <c r="AM230"/>
      <c r="AN230"/>
      <c r="AO230"/>
      <c r="AP230" s="272"/>
      <c r="AQ230" s="283">
        <f t="shared" si="32"/>
        <v>158</v>
      </c>
      <c r="AR230">
        <f t="shared" si="36"/>
        <v>1589.04</v>
      </c>
      <c r="AS230">
        <f t="shared" si="33"/>
        <v>0</v>
      </c>
      <c r="AT230"/>
      <c r="AU230"/>
      <c r="AV230"/>
      <c r="AW230"/>
      <c r="AX230"/>
      <c r="AY230"/>
      <c r="AZ230"/>
      <c r="BA230"/>
      <c r="BB230"/>
      <c r="BC230"/>
      <c r="BD230"/>
      <c r="BE230"/>
    </row>
    <row r="231" spans="2:57" ht="27" customHeight="1">
      <c r="B231" s="297">
        <f t="shared" si="35"/>
        <v>20</v>
      </c>
      <c r="C231" s="338" t="s">
        <v>48</v>
      </c>
      <c r="D231" s="338" t="s">
        <v>44</v>
      </c>
      <c r="E231" s="331">
        <v>196</v>
      </c>
      <c r="F231" s="316">
        <v>1.5820000000000001</v>
      </c>
      <c r="G231" s="258">
        <v>189.73</v>
      </c>
      <c r="H231" s="258">
        <v>2.1000000000000001E-2</v>
      </c>
      <c r="I231" s="693">
        <v>196.13</v>
      </c>
      <c r="J231" s="720">
        <v>0.79600000000000004</v>
      </c>
      <c r="K231" s="509"/>
      <c r="L231" s="499">
        <v>0.72299999999999998</v>
      </c>
      <c r="M231" s="408"/>
      <c r="AB231"/>
      <c r="AC231"/>
      <c r="AD231"/>
      <c r="AE231"/>
      <c r="AF231"/>
      <c r="AG231"/>
      <c r="AH231"/>
      <c r="AI231"/>
      <c r="AJ231"/>
      <c r="AK231"/>
      <c r="AL231"/>
      <c r="AM231"/>
      <c r="AN231"/>
      <c r="AO231"/>
      <c r="AP231" s="272"/>
      <c r="AQ231" s="283">
        <f t="shared" si="32"/>
        <v>159</v>
      </c>
      <c r="AR231">
        <f t="shared" si="36"/>
        <v>1597.51</v>
      </c>
      <c r="AS231">
        <f t="shared" si="33"/>
        <v>0</v>
      </c>
      <c r="AT231"/>
      <c r="AU231"/>
      <c r="AV231"/>
      <c r="AW231"/>
      <c r="AX231"/>
      <c r="AY231"/>
      <c r="AZ231"/>
      <c r="BA231"/>
      <c r="BB231"/>
      <c r="BC231"/>
      <c r="BD231"/>
      <c r="BE231"/>
    </row>
    <row r="232" spans="2:57" ht="27" customHeight="1">
      <c r="B232" s="297">
        <f t="shared" si="35"/>
        <v>21</v>
      </c>
      <c r="C232" s="338" t="s">
        <v>49</v>
      </c>
      <c r="D232" s="338" t="s">
        <v>44</v>
      </c>
      <c r="E232" s="331">
        <v>174</v>
      </c>
      <c r="F232" s="316">
        <v>0.47899999999999998</v>
      </c>
      <c r="G232" s="258">
        <v>167.52</v>
      </c>
      <c r="H232" s="258">
        <v>3.2000000000000001E-2</v>
      </c>
      <c r="I232" s="693">
        <v>166</v>
      </c>
      <c r="J232" s="720">
        <v>0</v>
      </c>
      <c r="K232" s="509"/>
      <c r="L232" s="499">
        <v>0</v>
      </c>
      <c r="M232" s="408"/>
      <c r="AB232"/>
      <c r="AC232"/>
      <c r="AD232"/>
      <c r="AE232"/>
      <c r="AF232"/>
      <c r="AG232"/>
      <c r="AH232"/>
      <c r="AI232"/>
      <c r="AJ232"/>
      <c r="AK232"/>
      <c r="AL232"/>
      <c r="AM232"/>
      <c r="AN232"/>
      <c r="AO232"/>
      <c r="AP232" s="272"/>
      <c r="AQ232" s="283">
        <f t="shared" si="32"/>
        <v>160</v>
      </c>
      <c r="AR232">
        <f t="shared" si="36"/>
        <v>1594.08</v>
      </c>
      <c r="AS232">
        <f t="shared" si="33"/>
        <v>0</v>
      </c>
      <c r="AT232"/>
      <c r="AU232"/>
      <c r="AV232"/>
      <c r="AW232"/>
      <c r="AX232"/>
      <c r="AY232"/>
      <c r="AZ232"/>
      <c r="BA232"/>
      <c r="BB232"/>
      <c r="BC232"/>
      <c r="BD232"/>
      <c r="BE232"/>
    </row>
    <row r="233" spans="2:57" ht="27" customHeight="1">
      <c r="B233" s="295">
        <f t="shared" si="35"/>
        <v>22</v>
      </c>
      <c r="C233" s="296" t="s">
        <v>50</v>
      </c>
      <c r="D233" s="296" t="s">
        <v>44</v>
      </c>
      <c r="E233" s="317">
        <v>229.1</v>
      </c>
      <c r="F233" s="334">
        <v>0.79200000000000004</v>
      </c>
      <c r="G233" s="257">
        <v>216.64</v>
      </c>
      <c r="H233" s="257">
        <v>1E-3</v>
      </c>
      <c r="I233" s="694">
        <v>224.94</v>
      </c>
      <c r="J233" s="722">
        <v>0.35499999999999998</v>
      </c>
      <c r="K233" s="509"/>
      <c r="L233" s="500">
        <v>0.64100000000000001</v>
      </c>
      <c r="M233" s="409"/>
      <c r="AB233"/>
      <c r="AC233"/>
      <c r="AD233"/>
      <c r="AE233"/>
      <c r="AF233"/>
      <c r="AG233"/>
      <c r="AH233"/>
      <c r="AI233"/>
      <c r="AJ233"/>
      <c r="AK233"/>
      <c r="AL233"/>
      <c r="AM233"/>
      <c r="AN233"/>
      <c r="AO233"/>
      <c r="AP233" s="272"/>
      <c r="AQ233" s="283">
        <f t="shared" si="32"/>
        <v>161</v>
      </c>
      <c r="AR233">
        <f t="shared" si="36"/>
        <v>1595.78</v>
      </c>
      <c r="AS233">
        <f t="shared" si="33"/>
        <v>0</v>
      </c>
      <c r="AT233"/>
      <c r="AU233"/>
      <c r="AV233"/>
      <c r="AW233"/>
      <c r="AX233"/>
      <c r="AY233"/>
      <c r="AZ233"/>
      <c r="BA233"/>
      <c r="BB233"/>
      <c r="BC233"/>
      <c r="BD233"/>
      <c r="BE233"/>
    </row>
    <row r="234" spans="2:57" ht="27" customHeight="1">
      <c r="B234" s="297">
        <f t="shared" si="35"/>
        <v>23</v>
      </c>
      <c r="C234" s="338" t="s">
        <v>51</v>
      </c>
      <c r="D234" s="338" t="s">
        <v>44</v>
      </c>
      <c r="E234" s="331">
        <v>249</v>
      </c>
      <c r="F234" s="316">
        <v>2.1240000000000001</v>
      </c>
      <c r="G234" s="258">
        <v>243.13</v>
      </c>
      <c r="H234" s="258">
        <v>0.4</v>
      </c>
      <c r="I234" s="693">
        <v>246.15</v>
      </c>
      <c r="J234" s="721">
        <v>1.034</v>
      </c>
      <c r="K234" s="509"/>
      <c r="L234" s="500">
        <v>1.6339999999999999</v>
      </c>
      <c r="M234" s="409"/>
      <c r="AB234"/>
      <c r="AC234"/>
      <c r="AD234"/>
      <c r="AE234"/>
      <c r="AF234"/>
      <c r="AG234"/>
      <c r="AH234"/>
      <c r="AI234"/>
      <c r="AJ234"/>
      <c r="AK234"/>
      <c r="AL234"/>
      <c r="AM234"/>
      <c r="AN234"/>
      <c r="AO234"/>
      <c r="AP234" s="272"/>
      <c r="AQ234" s="283">
        <f t="shared" si="32"/>
        <v>162</v>
      </c>
      <c r="AR234">
        <f t="shared" si="36"/>
        <v>1593.19</v>
      </c>
      <c r="AS234">
        <f t="shared" si="33"/>
        <v>0</v>
      </c>
      <c r="AT234"/>
      <c r="AU234"/>
      <c r="AV234"/>
      <c r="AW234"/>
      <c r="AX234"/>
      <c r="AY234"/>
      <c r="AZ234"/>
      <c r="BA234"/>
      <c r="BB234"/>
      <c r="BC234"/>
      <c r="BD234"/>
      <c r="BE234"/>
    </row>
    <row r="235" spans="2:57" ht="27" customHeight="1">
      <c r="B235" s="297">
        <f t="shared" si="35"/>
        <v>24</v>
      </c>
      <c r="C235" s="338" t="s">
        <v>52</v>
      </c>
      <c r="D235" s="338" t="s">
        <v>82</v>
      </c>
      <c r="E235" s="331">
        <v>164.75</v>
      </c>
      <c r="F235" s="331">
        <v>5</v>
      </c>
      <c r="G235" s="258">
        <v>140</v>
      </c>
      <c r="H235" s="258">
        <v>0</v>
      </c>
      <c r="I235" s="330">
        <v>149.22</v>
      </c>
      <c r="J235" s="721">
        <v>2.7170000000000001</v>
      </c>
      <c r="K235" s="509"/>
      <c r="L235" s="500">
        <v>1.6850000000000001</v>
      </c>
      <c r="M235" s="409"/>
      <c r="AB235"/>
      <c r="AC235"/>
      <c r="AD235"/>
      <c r="AE235"/>
      <c r="AF235"/>
      <c r="AG235"/>
      <c r="AH235"/>
      <c r="AI235"/>
      <c r="AJ235"/>
      <c r="AK235"/>
      <c r="AL235"/>
      <c r="AM235"/>
      <c r="AN235"/>
      <c r="AO235"/>
      <c r="AP235" s="272"/>
      <c r="AQ235" s="283">
        <f t="shared" si="32"/>
        <v>163</v>
      </c>
      <c r="AR235">
        <f t="shared" si="36"/>
        <v>1591.04</v>
      </c>
      <c r="AS235">
        <f t="shared" si="33"/>
        <v>0</v>
      </c>
      <c r="AT235"/>
      <c r="AU235"/>
      <c r="AV235"/>
      <c r="AW235"/>
      <c r="AX235"/>
      <c r="AY235"/>
      <c r="AZ235"/>
      <c r="BA235"/>
      <c r="BB235"/>
      <c r="BC235"/>
      <c r="BD235"/>
      <c r="BE235"/>
    </row>
    <row r="236" spans="2:57" ht="27" customHeight="1">
      <c r="B236" s="297">
        <f t="shared" si="35"/>
        <v>25</v>
      </c>
      <c r="C236" s="338" t="s">
        <v>53</v>
      </c>
      <c r="D236" s="338" t="s">
        <v>82</v>
      </c>
      <c r="E236" s="331">
        <v>179.1</v>
      </c>
      <c r="F236" s="316">
        <v>4.2</v>
      </c>
      <c r="G236" s="259">
        <v>200.22</v>
      </c>
      <c r="H236" s="259">
        <v>0.99</v>
      </c>
      <c r="I236" s="330">
        <v>204.13</v>
      </c>
      <c r="J236" s="720">
        <v>2.794</v>
      </c>
      <c r="K236" s="509"/>
      <c r="L236" s="499">
        <v>2.89</v>
      </c>
      <c r="M236" s="408"/>
      <c r="AB236"/>
      <c r="AC236"/>
      <c r="AD236"/>
      <c r="AE236"/>
      <c r="AF236"/>
      <c r="AG236"/>
      <c r="AH236"/>
      <c r="AI236"/>
      <c r="AJ236"/>
      <c r="AK236"/>
      <c r="AL236"/>
      <c r="AM236"/>
      <c r="AN236"/>
      <c r="AO236"/>
      <c r="AP236" s="272"/>
      <c r="AQ236" s="283">
        <f t="shared" si="32"/>
        <v>164</v>
      </c>
      <c r="AR236">
        <f t="shared" si="36"/>
        <v>1600.87</v>
      </c>
      <c r="AS236">
        <f t="shared" si="33"/>
        <v>0</v>
      </c>
      <c r="AT236"/>
      <c r="AU236"/>
      <c r="AV236"/>
      <c r="AW236"/>
      <c r="AX236"/>
      <c r="AY236"/>
      <c r="AZ236"/>
      <c r="BA236"/>
      <c r="BB236"/>
      <c r="BC236"/>
      <c r="BD236"/>
      <c r="BE236"/>
    </row>
    <row r="237" spans="2:57" ht="27" customHeight="1">
      <c r="B237" s="297">
        <f t="shared" si="35"/>
        <v>26</v>
      </c>
      <c r="C237" s="338" t="s">
        <v>54</v>
      </c>
      <c r="D237" s="338" t="s">
        <v>83</v>
      </c>
      <c r="E237" s="331">
        <v>325.56</v>
      </c>
      <c r="F237" s="316">
        <v>0.70099999999999996</v>
      </c>
      <c r="G237" s="259">
        <v>318.33999999999997</v>
      </c>
      <c r="H237" s="259">
        <v>0.10299999999999999</v>
      </c>
      <c r="I237" s="693">
        <v>322.85000000000002</v>
      </c>
      <c r="J237" s="721">
        <v>0.4</v>
      </c>
      <c r="K237" s="509"/>
      <c r="L237" s="500">
        <v>0.49099999999999999</v>
      </c>
      <c r="M237" s="409"/>
      <c r="AB237"/>
      <c r="AC237"/>
      <c r="AD237"/>
      <c r="AE237"/>
      <c r="AF237"/>
      <c r="AG237"/>
      <c r="AH237"/>
      <c r="AI237"/>
      <c r="AJ237"/>
      <c r="AK237"/>
      <c r="AL237"/>
      <c r="AM237"/>
      <c r="AN237"/>
      <c r="AO237"/>
      <c r="AP237" s="272"/>
      <c r="AQ237" s="283">
        <f t="shared" si="32"/>
        <v>165</v>
      </c>
      <c r="AR237">
        <f t="shared" si="36"/>
        <v>1608.98</v>
      </c>
      <c r="AS237">
        <f t="shared" si="33"/>
        <v>0</v>
      </c>
      <c r="AT237"/>
      <c r="AU237"/>
      <c r="AV237"/>
      <c r="AW237"/>
      <c r="AX237"/>
      <c r="AY237"/>
      <c r="AZ237"/>
      <c r="BA237"/>
      <c r="BB237"/>
      <c r="BC237"/>
      <c r="BD237"/>
      <c r="BE237"/>
    </row>
    <row r="238" spans="2:57" ht="27" customHeight="1">
      <c r="B238" s="297">
        <f t="shared" si="35"/>
        <v>27</v>
      </c>
      <c r="C238" s="338" t="s">
        <v>55</v>
      </c>
      <c r="D238" s="338" t="s">
        <v>83</v>
      </c>
      <c r="E238" s="331">
        <v>129.19999999999999</v>
      </c>
      <c r="F238" s="316">
        <v>0.5</v>
      </c>
      <c r="G238" s="258">
        <v>122.63</v>
      </c>
      <c r="H238" s="258">
        <v>0.01</v>
      </c>
      <c r="I238" s="693">
        <v>128.15</v>
      </c>
      <c r="J238" s="720">
        <v>0.56999999999999995</v>
      </c>
      <c r="K238" s="509"/>
      <c r="L238" s="499">
        <v>0.55000000000000004</v>
      </c>
      <c r="M238" s="408"/>
      <c r="AB238"/>
      <c r="AC238"/>
      <c r="AD238"/>
      <c r="AE238"/>
      <c r="AF238"/>
      <c r="AG238"/>
      <c r="AH238"/>
      <c r="AI238"/>
      <c r="AJ238"/>
      <c r="AK238"/>
      <c r="AL238"/>
      <c r="AM238"/>
      <c r="AN238"/>
      <c r="AO238"/>
      <c r="AP238" s="272"/>
      <c r="AQ238" s="283">
        <f t="shared" si="32"/>
        <v>166</v>
      </c>
      <c r="AR238">
        <f t="shared" si="36"/>
        <v>1619.76</v>
      </c>
      <c r="AS238">
        <f t="shared" si="33"/>
        <v>0</v>
      </c>
      <c r="AT238"/>
      <c r="AU238"/>
      <c r="AV238"/>
      <c r="AW238"/>
      <c r="AX238"/>
      <c r="AY238"/>
      <c r="AZ238"/>
      <c r="BA238"/>
      <c r="BB238"/>
      <c r="BC238"/>
      <c r="BD238"/>
      <c r="BE238"/>
    </row>
    <row r="239" spans="2:57" ht="27" customHeight="1">
      <c r="B239" s="297">
        <f t="shared" si="35"/>
        <v>28</v>
      </c>
      <c r="C239" s="338" t="s">
        <v>56</v>
      </c>
      <c r="D239" s="338" t="s">
        <v>83</v>
      </c>
      <c r="E239" s="331">
        <v>282.77999999999997</v>
      </c>
      <c r="F239" s="316">
        <v>0.51300000000000001</v>
      </c>
      <c r="G239" s="258">
        <v>278.83</v>
      </c>
      <c r="H239" s="258">
        <v>0.122</v>
      </c>
      <c r="I239" s="330">
        <v>282.89999999999998</v>
      </c>
      <c r="J239" s="720">
        <v>0.47499999999999998</v>
      </c>
      <c r="K239" s="509"/>
      <c r="L239" s="499">
        <v>0.29099999999999998</v>
      </c>
      <c r="M239" s="408"/>
      <c r="AB239"/>
      <c r="AC239"/>
      <c r="AD239"/>
      <c r="AE239"/>
      <c r="AF239"/>
      <c r="AG239"/>
      <c r="AH239"/>
      <c r="AI239"/>
      <c r="AJ239"/>
      <c r="AK239"/>
      <c r="AL239"/>
      <c r="AM239"/>
      <c r="AN239"/>
      <c r="AO239"/>
      <c r="AP239" s="272"/>
      <c r="AQ239" s="283">
        <f t="shared" si="32"/>
        <v>167</v>
      </c>
      <c r="AR239">
        <f t="shared" si="36"/>
        <v>1615.59</v>
      </c>
      <c r="AS239">
        <f t="shared" si="33"/>
        <v>0</v>
      </c>
      <c r="AT239"/>
      <c r="AU239"/>
      <c r="AV239"/>
      <c r="AW239"/>
      <c r="AX239"/>
      <c r="AY239"/>
      <c r="AZ239"/>
      <c r="BA239"/>
      <c r="BB239"/>
      <c r="BC239"/>
      <c r="BD239"/>
      <c r="BE239"/>
    </row>
    <row r="240" spans="2:57" ht="27" customHeight="1">
      <c r="B240" s="297">
        <f t="shared" si="35"/>
        <v>29</v>
      </c>
      <c r="C240" s="338" t="s">
        <v>57</v>
      </c>
      <c r="D240" s="338" t="s">
        <v>83</v>
      </c>
      <c r="E240" s="331">
        <v>99</v>
      </c>
      <c r="F240" s="316">
        <v>2.6110000000000002</v>
      </c>
      <c r="G240" s="258">
        <v>95.35</v>
      </c>
      <c r="H240" s="258">
        <v>0.78200000000000003</v>
      </c>
      <c r="I240" s="693">
        <v>96.99</v>
      </c>
      <c r="J240" s="721">
        <v>1.542</v>
      </c>
      <c r="K240" s="509"/>
      <c r="L240" s="500">
        <v>2.508</v>
      </c>
      <c r="M240" s="409"/>
      <c r="AB240"/>
      <c r="AC240"/>
      <c r="AD240"/>
      <c r="AE240"/>
      <c r="AF240"/>
      <c r="AG240"/>
      <c r="AH240"/>
      <c r="AI240"/>
      <c r="AJ240"/>
      <c r="AK240"/>
      <c r="AL240"/>
      <c r="AM240"/>
      <c r="AN240"/>
      <c r="AO240"/>
      <c r="AP240" s="272"/>
      <c r="AQ240" s="283">
        <f t="shared" si="32"/>
        <v>168</v>
      </c>
      <c r="AR240">
        <f t="shared" si="36"/>
        <v>1607.16</v>
      </c>
      <c r="AS240">
        <f t="shared" si="33"/>
        <v>0</v>
      </c>
      <c r="AT240"/>
      <c r="AU240"/>
      <c r="AV240"/>
      <c r="AW240"/>
      <c r="AX240"/>
      <c r="AY240"/>
      <c r="AZ240"/>
      <c r="BA240"/>
      <c r="BB240"/>
      <c r="BC240"/>
      <c r="BD240"/>
      <c r="BE240"/>
    </row>
    <row r="241" spans="2:57" ht="27" customHeight="1">
      <c r="B241" s="297">
        <f t="shared" si="35"/>
        <v>30</v>
      </c>
      <c r="C241" s="338" t="s">
        <v>58</v>
      </c>
      <c r="D241" s="338" t="s">
        <v>83</v>
      </c>
      <c r="E241" s="331">
        <v>189.7</v>
      </c>
      <c r="F241" s="331">
        <v>7.9000000000000001E-2</v>
      </c>
      <c r="G241" s="258">
        <v>187.36</v>
      </c>
      <c r="H241" s="258">
        <v>1.2E-2</v>
      </c>
      <c r="I241" s="693">
        <v>187.47</v>
      </c>
      <c r="J241" s="721">
        <v>1.6E-2</v>
      </c>
      <c r="K241" s="509"/>
      <c r="L241" s="500">
        <v>7.1999999999999995E-2</v>
      </c>
      <c r="M241" s="409"/>
      <c r="AB241"/>
      <c r="AC241"/>
      <c r="AD241"/>
      <c r="AE241"/>
      <c r="AF241"/>
      <c r="AG241"/>
      <c r="AH241"/>
      <c r="AI241"/>
      <c r="AJ241"/>
      <c r="AK241"/>
      <c r="AL241"/>
      <c r="AM241"/>
      <c r="AN241"/>
      <c r="AO241"/>
      <c r="AP241" s="272"/>
      <c r="AQ241" s="283">
        <f t="shared" si="32"/>
        <v>169</v>
      </c>
      <c r="AR241">
        <f t="shared" si="36"/>
        <v>1607.67</v>
      </c>
      <c r="AS241">
        <f t="shared" si="33"/>
        <v>0</v>
      </c>
      <c r="AT241"/>
      <c r="AU241"/>
      <c r="AV241"/>
      <c r="AW241"/>
      <c r="AX241"/>
      <c r="AY241"/>
      <c r="AZ241"/>
      <c r="BA241"/>
      <c r="BB241"/>
      <c r="BC241"/>
      <c r="BD241"/>
      <c r="BE241"/>
    </row>
    <row r="242" spans="2:57" ht="27" customHeight="1">
      <c r="B242" s="297">
        <f t="shared" si="35"/>
        <v>31</v>
      </c>
      <c r="C242" s="338" t="s">
        <v>59</v>
      </c>
      <c r="D242" s="338" t="s">
        <v>83</v>
      </c>
      <c r="E242" s="331">
        <v>171.19</v>
      </c>
      <c r="F242" s="316">
        <v>9.6879999999999994E-2</v>
      </c>
      <c r="G242" s="258">
        <v>169.13</v>
      </c>
      <c r="H242" s="298">
        <v>4.7E-2</v>
      </c>
      <c r="I242" s="693">
        <v>169.31</v>
      </c>
      <c r="J242" s="721">
        <v>5.0999999999999997E-2</v>
      </c>
      <c r="K242" s="509"/>
      <c r="L242" s="500">
        <v>8.5999999999999993E-2</v>
      </c>
      <c r="M242" s="409"/>
      <c r="AB242"/>
      <c r="AC242"/>
      <c r="AD242"/>
      <c r="AE242"/>
      <c r="AF242"/>
      <c r="AG242"/>
      <c r="AH242"/>
      <c r="AI242"/>
      <c r="AJ242"/>
      <c r="AK242"/>
      <c r="AL242"/>
      <c r="AM242"/>
      <c r="AN242"/>
      <c r="AO242"/>
      <c r="AP242" s="272"/>
      <c r="AQ242" s="283">
        <f t="shared" si="32"/>
        <v>170</v>
      </c>
      <c r="AR242">
        <f t="shared" si="36"/>
        <v>1604.3</v>
      </c>
      <c r="AS242">
        <f t="shared" si="33"/>
        <v>0</v>
      </c>
      <c r="AT242"/>
      <c r="AU242"/>
      <c r="AV242"/>
      <c r="AW242"/>
      <c r="AX242"/>
      <c r="AY242"/>
      <c r="AZ242"/>
      <c r="BA242"/>
      <c r="BB242"/>
      <c r="BC242"/>
      <c r="BD242"/>
      <c r="BE242"/>
    </row>
    <row r="243" spans="2:57" ht="27" customHeight="1">
      <c r="B243" s="297">
        <f t="shared" si="35"/>
        <v>32</v>
      </c>
      <c r="C243" s="338" t="s">
        <v>60</v>
      </c>
      <c r="D243" s="338" t="s">
        <v>84</v>
      </c>
      <c r="E243" s="331">
        <v>142.6</v>
      </c>
      <c r="F243" s="316">
        <v>9.157</v>
      </c>
      <c r="G243" s="258">
        <v>138.05000000000001</v>
      </c>
      <c r="H243" s="258">
        <v>3.5230000000000001</v>
      </c>
      <c r="I243" s="330">
        <v>139.41999999999999</v>
      </c>
      <c r="J243" s="723">
        <v>6.702</v>
      </c>
      <c r="K243" s="509"/>
      <c r="L243" s="479">
        <v>9.2460000000000004</v>
      </c>
      <c r="M243" s="410"/>
      <c r="AB243"/>
      <c r="AC243"/>
      <c r="AD243"/>
      <c r="AE243"/>
      <c r="AF243"/>
      <c r="AG243"/>
      <c r="AH243"/>
      <c r="AI243"/>
      <c r="AJ243"/>
      <c r="AK243"/>
      <c r="AL243"/>
      <c r="AM243"/>
      <c r="AN243"/>
      <c r="AO243"/>
      <c r="AP243" s="272"/>
      <c r="AQ243" s="283">
        <f t="shared" si="32"/>
        <v>171</v>
      </c>
      <c r="AR243">
        <f t="shared" si="36"/>
        <v>1596.34</v>
      </c>
      <c r="AS243">
        <f t="shared" si="33"/>
        <v>0</v>
      </c>
      <c r="AT243"/>
      <c r="AU243"/>
      <c r="AV243"/>
      <c r="AW243"/>
      <c r="AX243"/>
      <c r="AY243"/>
      <c r="AZ243"/>
      <c r="BA243"/>
      <c r="BB243"/>
      <c r="BC243"/>
      <c r="BD243"/>
      <c r="BE243"/>
    </row>
    <row r="244" spans="2:57" ht="27" customHeight="1">
      <c r="B244" s="297">
        <f t="shared" si="35"/>
        <v>33</v>
      </c>
      <c r="C244" s="338" t="s">
        <v>61</v>
      </c>
      <c r="D244" s="338" t="s">
        <v>84</v>
      </c>
      <c r="E244" s="331">
        <v>239.5</v>
      </c>
      <c r="F244" s="316">
        <v>2.6720000000000002</v>
      </c>
      <c r="G244" s="258">
        <v>237.93</v>
      </c>
      <c r="H244" s="298">
        <v>1.8240000000000001</v>
      </c>
      <c r="I244" s="330">
        <v>238.69</v>
      </c>
      <c r="J244" s="723">
        <v>2.2387999999999999</v>
      </c>
      <c r="K244" s="509"/>
      <c r="L244" s="479">
        <v>2.27</v>
      </c>
      <c r="M244" s="688"/>
      <c r="AB244"/>
      <c r="AC244"/>
      <c r="AD244"/>
      <c r="AE244"/>
      <c r="AF244"/>
      <c r="AG244"/>
      <c r="AH244"/>
      <c r="AI244"/>
      <c r="AJ244"/>
      <c r="AK244"/>
      <c r="AL244"/>
      <c r="AM244"/>
      <c r="AN244"/>
      <c r="AO244"/>
      <c r="AP244" s="272"/>
      <c r="AQ244" s="283">
        <f t="shared" si="32"/>
        <v>172</v>
      </c>
      <c r="AR244">
        <f t="shared" si="36"/>
        <v>1593.11</v>
      </c>
      <c r="AS244">
        <f t="shared" si="33"/>
        <v>0</v>
      </c>
      <c r="AT244"/>
      <c r="AU244"/>
      <c r="AV244"/>
      <c r="AW244"/>
      <c r="AX244"/>
      <c r="AY244"/>
      <c r="AZ244"/>
      <c r="BA244"/>
      <c r="BB244"/>
      <c r="BC244"/>
      <c r="BD244"/>
      <c r="BE244"/>
    </row>
    <row r="245" spans="2:57" ht="27" customHeight="1">
      <c r="B245" s="297">
        <f t="shared" si="35"/>
        <v>34</v>
      </c>
      <c r="C245" s="338" t="s">
        <v>62</v>
      </c>
      <c r="D245" s="338" t="s">
        <v>85</v>
      </c>
      <c r="E245" s="331">
        <v>120.5</v>
      </c>
      <c r="F245" s="316">
        <v>3.677</v>
      </c>
      <c r="G245" s="258">
        <v>120.25</v>
      </c>
      <c r="H245" s="258">
        <v>3.2050000000000001</v>
      </c>
      <c r="I245" s="330">
        <v>120.84</v>
      </c>
      <c r="J245" s="720">
        <v>4.3209999999999997</v>
      </c>
      <c r="K245" s="509"/>
      <c r="L245" s="499">
        <v>1.6619999999999999</v>
      </c>
      <c r="M245" s="408"/>
      <c r="AB245"/>
      <c r="AC245"/>
      <c r="AD245"/>
      <c r="AE245"/>
      <c r="AF245"/>
      <c r="AG245"/>
      <c r="AH245"/>
      <c r="AI245"/>
      <c r="AJ245"/>
      <c r="AK245"/>
      <c r="AL245"/>
      <c r="AM245"/>
      <c r="AN245"/>
      <c r="AO245"/>
      <c r="AP245" s="272"/>
      <c r="AQ245" s="283">
        <f t="shared" si="32"/>
        <v>173</v>
      </c>
      <c r="AR245">
        <f t="shared" si="36"/>
        <v>1590.82</v>
      </c>
      <c r="AS245">
        <f t="shared" si="33"/>
        <v>0</v>
      </c>
      <c r="AT245"/>
      <c r="AU245"/>
      <c r="AV245"/>
      <c r="AW245"/>
      <c r="AX245"/>
      <c r="AY245"/>
      <c r="AZ245"/>
      <c r="BA245"/>
      <c r="BB245"/>
      <c r="BC245"/>
      <c r="BD245"/>
      <c r="BE245"/>
    </row>
    <row r="246" spans="2:57" ht="27" customHeight="1">
      <c r="B246" s="297">
        <f t="shared" si="35"/>
        <v>35</v>
      </c>
      <c r="C246" s="338" t="s">
        <v>63</v>
      </c>
      <c r="D246" s="338" t="s">
        <v>86</v>
      </c>
      <c r="E246" s="331">
        <v>110.56</v>
      </c>
      <c r="F246" s="316">
        <v>2.75</v>
      </c>
      <c r="G246" s="258">
        <v>108.72</v>
      </c>
      <c r="H246" s="258">
        <v>0.82099999999999995</v>
      </c>
      <c r="I246" s="330">
        <v>110.03</v>
      </c>
      <c r="J246" s="720">
        <v>1.744</v>
      </c>
      <c r="K246" s="509"/>
      <c r="L246" s="499">
        <v>2.5030000000000001</v>
      </c>
      <c r="M246" s="408"/>
      <c r="AB246"/>
      <c r="AC246"/>
      <c r="AD246"/>
      <c r="AE246"/>
      <c r="AF246"/>
      <c r="AG246"/>
      <c r="AH246"/>
      <c r="AI246"/>
      <c r="AJ246"/>
      <c r="AK246"/>
      <c r="AL246"/>
      <c r="AM246"/>
      <c r="AN246"/>
      <c r="AO246"/>
      <c r="AP246" s="272"/>
      <c r="AQ246" s="283">
        <f t="shared" si="32"/>
        <v>174</v>
      </c>
      <c r="AR246">
        <f t="shared" si="36"/>
        <v>1587.5</v>
      </c>
      <c r="AS246">
        <f t="shared" si="33"/>
        <v>0</v>
      </c>
      <c r="AT246"/>
      <c r="AU246"/>
      <c r="AV246"/>
      <c r="AW246"/>
      <c r="AX246"/>
      <c r="AY246"/>
      <c r="AZ246"/>
      <c r="BA246"/>
      <c r="BB246"/>
      <c r="BC246"/>
      <c r="BD246"/>
      <c r="BE246"/>
    </row>
    <row r="247" spans="2:57" ht="27" customHeight="1">
      <c r="B247" s="297">
        <f t="shared" si="35"/>
        <v>36</v>
      </c>
      <c r="C247" s="338" t="s">
        <v>64</v>
      </c>
      <c r="D247" s="338" t="s">
        <v>87</v>
      </c>
      <c r="E247" s="331">
        <v>72</v>
      </c>
      <c r="F247" s="316">
        <v>38.036000000000001</v>
      </c>
      <c r="G247" s="258">
        <v>61.22</v>
      </c>
      <c r="H247" s="298">
        <v>14.93</v>
      </c>
      <c r="I247" s="330">
        <v>66.900000000000006</v>
      </c>
      <c r="J247" s="723">
        <v>24.66</v>
      </c>
      <c r="K247" s="509" t="s">
        <v>68</v>
      </c>
      <c r="L247" s="479">
        <v>24.07</v>
      </c>
      <c r="M247" s="410"/>
      <c r="AB247"/>
      <c r="AC247"/>
      <c r="AD247"/>
      <c r="AE247"/>
      <c r="AF247"/>
      <c r="AG247"/>
      <c r="AH247"/>
      <c r="AI247"/>
      <c r="AJ247"/>
      <c r="AK247"/>
      <c r="AL247"/>
      <c r="AM247"/>
      <c r="AN247"/>
      <c r="AO247"/>
      <c r="AP247" s="272"/>
      <c r="AQ247" s="283">
        <f t="shared" si="32"/>
        <v>175</v>
      </c>
      <c r="AR247">
        <f t="shared" si="36"/>
        <v>1584.38</v>
      </c>
      <c r="AS247">
        <f t="shared" si="33"/>
        <v>0</v>
      </c>
      <c r="AT247"/>
      <c r="AU247"/>
      <c r="AV247"/>
      <c r="AW247"/>
      <c r="AX247"/>
      <c r="AY247"/>
      <c r="AZ247"/>
      <c r="BA247"/>
      <c r="BB247"/>
      <c r="BC247"/>
      <c r="BD247"/>
      <c r="BE247"/>
    </row>
    <row r="248" spans="2:57" ht="27" customHeight="1">
      <c r="B248" s="297">
        <f t="shared" si="35"/>
        <v>37</v>
      </c>
      <c r="C248" s="338" t="s">
        <v>65</v>
      </c>
      <c r="D248" s="338" t="s">
        <v>87</v>
      </c>
      <c r="E248" s="331">
        <v>185</v>
      </c>
      <c r="F248" s="316">
        <v>388.72199999999998</v>
      </c>
      <c r="G248" s="258">
        <v>170.67</v>
      </c>
      <c r="H248" s="298">
        <v>249.6</v>
      </c>
      <c r="I248" s="330">
        <v>180.65</v>
      </c>
      <c r="J248" s="723">
        <v>343.47</v>
      </c>
      <c r="K248" s="509"/>
      <c r="L248" s="479">
        <v>341.9</v>
      </c>
      <c r="M248" s="689"/>
      <c r="AB248"/>
      <c r="AC248"/>
      <c r="AD248"/>
      <c r="AE248"/>
      <c r="AF248"/>
      <c r="AG248"/>
      <c r="AH248"/>
      <c r="AI248"/>
      <c r="AJ248"/>
      <c r="AK248"/>
      <c r="AL248"/>
      <c r="AM248"/>
      <c r="AN248"/>
      <c r="AO248"/>
      <c r="AP248" s="272"/>
      <c r="AQ248" s="283">
        <f t="shared" si="32"/>
        <v>176</v>
      </c>
      <c r="AR248">
        <f t="shared" si="36"/>
        <v>1583.46</v>
      </c>
      <c r="AS248">
        <f t="shared" si="33"/>
        <v>0</v>
      </c>
      <c r="AT248"/>
      <c r="AU248"/>
      <c r="AV248"/>
      <c r="AW248"/>
      <c r="AX248"/>
      <c r="AY248"/>
      <c r="AZ248"/>
      <c r="BA248"/>
      <c r="BB248"/>
      <c r="BC248"/>
      <c r="BD248"/>
      <c r="BE248"/>
    </row>
    <row r="249" spans="2:57" ht="27" customHeight="1">
      <c r="B249" s="297">
        <v>38</v>
      </c>
      <c r="C249" s="338" t="s">
        <v>66</v>
      </c>
      <c r="D249" s="338" t="s">
        <v>88</v>
      </c>
      <c r="E249" s="331">
        <v>231</v>
      </c>
      <c r="F249" s="316">
        <v>30.48</v>
      </c>
      <c r="G249" s="258">
        <v>229</v>
      </c>
      <c r="H249" s="298">
        <v>5.181</v>
      </c>
      <c r="I249" s="330">
        <v>230.92</v>
      </c>
      <c r="J249" s="723">
        <v>16.794</v>
      </c>
      <c r="K249" s="509"/>
      <c r="L249" s="479">
        <v>11.247</v>
      </c>
      <c r="M249" s="410"/>
      <c r="AB249"/>
      <c r="AC249"/>
      <c r="AD249"/>
      <c r="AE249"/>
      <c r="AF249"/>
      <c r="AG249"/>
      <c r="AH249"/>
      <c r="AI249"/>
      <c r="AJ249"/>
      <c r="AK249"/>
      <c r="AL249"/>
      <c r="AM249"/>
      <c r="AN249"/>
      <c r="AO249"/>
      <c r="AP249" s="272"/>
      <c r="AQ249" s="283">
        <f t="shared" si="32"/>
        <v>177</v>
      </c>
      <c r="AR249">
        <f t="shared" si="36"/>
        <v>1587.34</v>
      </c>
      <c r="AS249">
        <f t="shared" si="33"/>
        <v>0</v>
      </c>
      <c r="AT249"/>
      <c r="AU249"/>
      <c r="AV249"/>
      <c r="AW249"/>
      <c r="AX249"/>
      <c r="AY249"/>
      <c r="AZ249"/>
      <c r="BA249"/>
      <c r="BB249"/>
      <c r="BC249"/>
      <c r="BD249"/>
      <c r="BE249"/>
    </row>
    <row r="250" spans="2:57" ht="27" customHeight="1">
      <c r="B250" s="295">
        <v>39</v>
      </c>
      <c r="C250" s="296" t="s">
        <v>212</v>
      </c>
      <c r="D250" s="296" t="s">
        <v>76</v>
      </c>
      <c r="E250" s="317">
        <v>149.30000000000001</v>
      </c>
      <c r="F250" s="334">
        <v>17.670000000000002</v>
      </c>
      <c r="G250" s="317">
        <v>140.34</v>
      </c>
      <c r="H250" s="334">
        <v>2.99</v>
      </c>
      <c r="I250" s="317">
        <v>149.36000000000001</v>
      </c>
      <c r="J250" s="725">
        <v>10.98</v>
      </c>
      <c r="K250" s="509"/>
      <c r="L250" s="501">
        <v>10.88</v>
      </c>
      <c r="M250" s="411"/>
      <c r="AB250"/>
      <c r="AC250"/>
      <c r="AD250"/>
      <c r="AE250"/>
      <c r="AF250"/>
      <c r="AG250"/>
      <c r="AH250"/>
      <c r="AI250"/>
      <c r="AJ250"/>
      <c r="AK250"/>
      <c r="AL250"/>
      <c r="AM250"/>
      <c r="AN250"/>
      <c r="AO250"/>
      <c r="AP250" s="272"/>
      <c r="AQ250" s="283">
        <f t="shared" si="32"/>
        <v>178</v>
      </c>
      <c r="AR250">
        <f t="shared" si="36"/>
        <v>1587</v>
      </c>
      <c r="AS250">
        <f t="shared" si="33"/>
        <v>0</v>
      </c>
      <c r="AT250"/>
      <c r="AU250"/>
      <c r="AV250"/>
      <c r="AW250"/>
      <c r="AX250"/>
      <c r="AY250"/>
      <c r="AZ250"/>
      <c r="BA250"/>
      <c r="BB250"/>
      <c r="BC250"/>
      <c r="BD250"/>
      <c r="BE250"/>
    </row>
    <row r="251" spans="2:57" ht="27" customHeight="1">
      <c r="B251" s="297">
        <f>+B250+1</f>
        <v>40</v>
      </c>
      <c r="C251" s="338" t="s">
        <v>213</v>
      </c>
      <c r="D251" s="338" t="s">
        <v>80</v>
      </c>
      <c r="E251" s="331">
        <v>39</v>
      </c>
      <c r="F251" s="316">
        <v>0.47399999999999998</v>
      </c>
      <c r="G251" s="331"/>
      <c r="H251" s="316"/>
      <c r="I251" s="696">
        <v>38.04</v>
      </c>
      <c r="J251" s="720">
        <v>0.372</v>
      </c>
      <c r="K251" s="509"/>
      <c r="L251" s="502">
        <v>0.98299999999999998</v>
      </c>
      <c r="M251" s="408"/>
      <c r="AB251"/>
      <c r="AC251"/>
      <c r="AD251"/>
      <c r="AE251"/>
      <c r="AF251"/>
      <c r="AG251"/>
      <c r="AH251"/>
      <c r="AI251"/>
      <c r="AJ251"/>
      <c r="AK251"/>
      <c r="AL251"/>
      <c r="AM251"/>
      <c r="AN251"/>
      <c r="AO251"/>
      <c r="AP251" s="272"/>
      <c r="AQ251" s="283">
        <f t="shared" si="32"/>
        <v>179</v>
      </c>
      <c r="AR251">
        <f t="shared" si="36"/>
        <v>1598</v>
      </c>
      <c r="AS251">
        <f t="shared" si="33"/>
        <v>0</v>
      </c>
      <c r="AT251"/>
      <c r="AU251"/>
      <c r="AV251"/>
      <c r="AW251"/>
      <c r="AX251"/>
      <c r="AY251"/>
      <c r="AZ251"/>
      <c r="BA251"/>
      <c r="BB251"/>
      <c r="BC251"/>
      <c r="BD251"/>
      <c r="BE251"/>
    </row>
    <row r="252" spans="2:57" ht="27" customHeight="1" thickBot="1">
      <c r="B252" s="299">
        <v>41</v>
      </c>
      <c r="C252" s="300" t="s">
        <v>214</v>
      </c>
      <c r="D252" s="300" t="s">
        <v>80</v>
      </c>
      <c r="E252" s="339">
        <v>70</v>
      </c>
      <c r="F252" s="318">
        <v>0.81699999999999995</v>
      </c>
      <c r="G252" s="339"/>
      <c r="H252" s="318"/>
      <c r="I252" s="691">
        <v>70.05</v>
      </c>
      <c r="J252" s="720">
        <v>0.753</v>
      </c>
      <c r="K252" s="506"/>
      <c r="L252" s="503">
        <v>0.73899999999999999</v>
      </c>
      <c r="M252" s="408"/>
      <c r="AB252"/>
      <c r="AC252"/>
      <c r="AD252"/>
      <c r="AE252"/>
      <c r="AF252"/>
      <c r="AG252"/>
      <c r="AH252"/>
      <c r="AI252"/>
      <c r="AJ252"/>
      <c r="AK252"/>
      <c r="AL252"/>
      <c r="AM252"/>
      <c r="AN252"/>
      <c r="AO252"/>
      <c r="AP252" s="272"/>
      <c r="AQ252" s="283">
        <f t="shared" si="32"/>
        <v>180</v>
      </c>
      <c r="AR252">
        <f t="shared" si="36"/>
        <v>1601.82</v>
      </c>
      <c r="AS252">
        <f t="shared" si="33"/>
        <v>0</v>
      </c>
      <c r="AT252"/>
      <c r="AU252"/>
      <c r="AV252"/>
      <c r="AW252"/>
      <c r="AX252"/>
      <c r="AY252"/>
      <c r="AZ252"/>
      <c r="BA252"/>
      <c r="BB252"/>
      <c r="BC252"/>
      <c r="BD252"/>
      <c r="BE252"/>
    </row>
    <row r="253" spans="2:57" ht="27" customHeight="1" thickBot="1">
      <c r="B253" s="293"/>
      <c r="C253" s="294" t="s">
        <v>67</v>
      </c>
      <c r="D253" s="294"/>
      <c r="E253" s="320"/>
      <c r="F253" s="319">
        <f>SUM(F212:F252)</f>
        <v>1813.882478</v>
      </c>
      <c r="G253" s="320"/>
      <c r="H253" s="319">
        <f>SUM(H215:H252)</f>
        <v>554.10700000000008</v>
      </c>
      <c r="I253" s="320"/>
      <c r="J253" s="711">
        <f>SUM(J212:J252)</f>
        <v>1096.6028000000003</v>
      </c>
      <c r="K253" s="513"/>
      <c r="L253" s="314"/>
      <c r="M253" s="251"/>
      <c r="AB253"/>
      <c r="AC253"/>
      <c r="AD253"/>
      <c r="AE253"/>
      <c r="AF253"/>
      <c r="AG253"/>
      <c r="AH253"/>
      <c r="AI253"/>
      <c r="AJ253"/>
      <c r="AK253"/>
      <c r="AL253"/>
      <c r="AM253"/>
      <c r="AN253"/>
      <c r="AO253"/>
      <c r="AP253" s="272"/>
      <c r="AQ253" s="283"/>
      <c r="AR253"/>
      <c r="AS253"/>
      <c r="AT253"/>
      <c r="AU253"/>
      <c r="AV253"/>
      <c r="AW253"/>
      <c r="AX253"/>
      <c r="AY253"/>
      <c r="AZ253"/>
      <c r="BA253"/>
      <c r="BB253"/>
      <c r="BC253"/>
      <c r="BD253"/>
      <c r="BE253"/>
    </row>
    <row r="254" spans="2:57" ht="27" customHeight="1" thickBot="1">
      <c r="B254" s="301" t="s">
        <v>68</v>
      </c>
      <c r="C254" s="386" t="s">
        <v>69</v>
      </c>
      <c r="D254" s="386"/>
      <c r="E254" s="324"/>
      <c r="F254" s="321"/>
      <c r="G254" s="322"/>
      <c r="H254" s="323">
        <v>1</v>
      </c>
      <c r="I254" s="324"/>
      <c r="J254" s="712">
        <f>IFERROR(+J253/H253,0)</f>
        <v>1.9790452024608969</v>
      </c>
      <c r="K254" s="302"/>
      <c r="L254" s="314"/>
      <c r="M254" s="251"/>
      <c r="AB254"/>
      <c r="AC254"/>
      <c r="AD254"/>
      <c r="AE254"/>
      <c r="AF254"/>
      <c r="AG254"/>
      <c r="AH254"/>
      <c r="AI254"/>
      <c r="AJ254"/>
      <c r="AK254"/>
      <c r="AL254"/>
      <c r="AM254"/>
      <c r="AN254"/>
      <c r="AO254"/>
      <c r="AP254" s="272"/>
      <c r="AQ254" s="283"/>
      <c r="AR254"/>
      <c r="AS254"/>
      <c r="AT254"/>
      <c r="AU254"/>
      <c r="AV254"/>
      <c r="AW254"/>
      <c r="AX254"/>
      <c r="AY254"/>
      <c r="AZ254"/>
      <c r="BA254"/>
      <c r="BB254"/>
      <c r="BC254"/>
      <c r="BD254"/>
      <c r="BE254"/>
    </row>
    <row r="255" spans="2:57" ht="27" customHeight="1" thickBot="1">
      <c r="B255" s="303"/>
      <c r="C255" s="519" t="s">
        <v>216</v>
      </c>
      <c r="D255" s="304"/>
      <c r="E255" s="379">
        <v>1736.79</v>
      </c>
      <c r="F255" s="325">
        <v>1</v>
      </c>
      <c r="G255" s="326" t="s">
        <v>68</v>
      </c>
      <c r="H255" s="325">
        <f>+H253/F253*100%</f>
        <v>0.30548120218403702</v>
      </c>
      <c r="I255" s="327"/>
      <c r="J255" s="713">
        <f>+J253/F253</f>
        <v>0.6045611076243057</v>
      </c>
      <c r="K255" s="478"/>
      <c r="L255" s="314"/>
      <c r="M255" s="251"/>
      <c r="AB255"/>
      <c r="AC255"/>
      <c r="AD255"/>
      <c r="AE255"/>
      <c r="AF255"/>
      <c r="AG255"/>
      <c r="AH255"/>
      <c r="AI255"/>
      <c r="AJ255"/>
      <c r="AK255"/>
      <c r="AL255"/>
      <c r="AM255"/>
      <c r="AN255"/>
      <c r="AO255"/>
      <c r="AP255" s="272"/>
      <c r="AQ255" s="283"/>
      <c r="AR255"/>
      <c r="AS255"/>
      <c r="AT255"/>
      <c r="AU255"/>
      <c r="AV255"/>
      <c r="AW255"/>
      <c r="AX255"/>
      <c r="AY255"/>
      <c r="AZ255"/>
      <c r="BA255"/>
      <c r="BB255"/>
      <c r="BC255"/>
      <c r="BD255"/>
      <c r="BE255"/>
    </row>
    <row r="256" spans="2:57" ht="27" customHeight="1" thickBot="1">
      <c r="B256" s="303"/>
      <c r="C256" s="519" t="s">
        <v>217</v>
      </c>
      <c r="D256" s="304"/>
      <c r="E256" s="335">
        <f>F253-E255</f>
        <v>77.092478000000028</v>
      </c>
      <c r="F256" s="306"/>
      <c r="G256" s="305"/>
      <c r="H256" s="306"/>
      <c r="I256" s="703"/>
      <c r="J256" s="704"/>
      <c r="K256" s="505"/>
      <c r="L256" s="306"/>
      <c r="M256" s="250"/>
      <c r="AB256"/>
      <c r="AC256"/>
      <c r="AD256"/>
      <c r="AE256"/>
      <c r="AF256"/>
      <c r="AG256"/>
      <c r="AH256"/>
      <c r="AI256"/>
      <c r="AJ256"/>
      <c r="AK256"/>
      <c r="AL256"/>
      <c r="AM256"/>
      <c r="AN256"/>
      <c r="AO256"/>
      <c r="AP256" s="272"/>
      <c r="AQ256" s="283">
        <f>AQ252+1</f>
        <v>181</v>
      </c>
      <c r="AR256">
        <f>IF(AH35="tad","tad",AH35)</f>
        <v>1594.25</v>
      </c>
      <c r="AS256">
        <f t="shared" si="33"/>
        <v>0</v>
      </c>
      <c r="AT256"/>
      <c r="AU256"/>
      <c r="AV256"/>
      <c r="AW256"/>
      <c r="AX256"/>
      <c r="AY256"/>
      <c r="AZ256"/>
      <c r="BA256"/>
      <c r="BB256"/>
      <c r="BC256"/>
      <c r="BD256"/>
      <c r="BE256"/>
    </row>
    <row r="257" spans="2:57" ht="27" customHeight="1" thickBot="1">
      <c r="B257" s="292"/>
      <c r="C257" s="261"/>
      <c r="D257" s="261"/>
      <c r="E257" s="261"/>
      <c r="F257" s="520">
        <v>16</v>
      </c>
      <c r="G257" s="571" t="s">
        <v>341</v>
      </c>
      <c r="H257" s="520">
        <v>2022</v>
      </c>
      <c r="I257" s="705"/>
      <c r="J257" s="705"/>
      <c r="K257" s="309"/>
      <c r="L257" s="310"/>
      <c r="M257" s="251"/>
      <c r="AB257"/>
      <c r="AC257"/>
      <c r="AD257"/>
      <c r="AE257"/>
      <c r="AF257"/>
      <c r="AG257"/>
      <c r="AH257"/>
      <c r="AI257"/>
      <c r="AJ257"/>
      <c r="AK257"/>
      <c r="AL257"/>
      <c r="AM257"/>
      <c r="AN257"/>
      <c r="AO257"/>
      <c r="AP257" s="272"/>
      <c r="AQ257" s="283">
        <f t="shared" si="32"/>
        <v>182</v>
      </c>
      <c r="AR257">
        <f>IF(AH36="tad","tad",AH36)</f>
        <v>1586.44</v>
      </c>
      <c r="AS257">
        <f t="shared" si="33"/>
        <v>0</v>
      </c>
      <c r="AT257"/>
      <c r="AU257"/>
      <c r="AV257"/>
      <c r="AW257"/>
      <c r="AX257"/>
      <c r="AY257"/>
      <c r="AZ257"/>
      <c r="BA257"/>
      <c r="BB257"/>
      <c r="BC257"/>
      <c r="BD257"/>
      <c r="BE257"/>
    </row>
    <row r="258" spans="2:57" ht="27" customHeight="1">
      <c r="B258" s="383" t="s">
        <v>18</v>
      </c>
      <c r="C258" s="386" t="s">
        <v>19</v>
      </c>
      <c r="D258" s="386" t="s">
        <v>73</v>
      </c>
      <c r="E258" s="863" t="s">
        <v>20</v>
      </c>
      <c r="F258" s="864"/>
      <c r="G258" s="863" t="s">
        <v>94</v>
      </c>
      <c r="H258" s="864"/>
      <c r="I258" s="865" t="s">
        <v>22</v>
      </c>
      <c r="J258" s="866"/>
      <c r="K258" s="380" t="s">
        <v>160</v>
      </c>
      <c r="L258" s="311"/>
      <c r="M258" s="250"/>
      <c r="AB258"/>
      <c r="AC258"/>
      <c r="AD258"/>
      <c r="AE258"/>
      <c r="AF258"/>
      <c r="AG258"/>
      <c r="AH258"/>
      <c r="AI258"/>
      <c r="AJ258"/>
      <c r="AK258"/>
      <c r="AL258"/>
      <c r="AM258"/>
      <c r="AN258"/>
      <c r="AO258"/>
      <c r="AP258" s="272"/>
      <c r="AQ258" s="283">
        <f t="shared" si="32"/>
        <v>183</v>
      </c>
      <c r="AR258">
        <f t="shared" ref="AR258:AR288" si="37">IF(AI7="tad","tad",AI7)</f>
        <v>1582.83</v>
      </c>
      <c r="AS258">
        <f t="shared" si="33"/>
        <v>0</v>
      </c>
      <c r="AT258"/>
      <c r="AU258"/>
      <c r="AV258"/>
      <c r="AW258"/>
      <c r="AX258"/>
      <c r="AY258"/>
      <c r="AZ258"/>
      <c r="BA258"/>
      <c r="BB258"/>
      <c r="BC258"/>
      <c r="BD258"/>
      <c r="BE258"/>
    </row>
    <row r="259" spans="2:57" ht="27" customHeight="1">
      <c r="B259" s="384"/>
      <c r="C259" s="387"/>
      <c r="D259" s="387"/>
      <c r="E259" s="263" t="s">
        <v>24</v>
      </c>
      <c r="F259" s="263" t="s">
        <v>25</v>
      </c>
      <c r="G259" s="262" t="s">
        <v>24</v>
      </c>
      <c r="H259" s="263" t="s">
        <v>25</v>
      </c>
      <c r="I259" s="706" t="s">
        <v>24</v>
      </c>
      <c r="J259" s="707" t="s">
        <v>25</v>
      </c>
      <c r="K259" s="381"/>
      <c r="L259" s="311"/>
      <c r="M259" s="250"/>
      <c r="AB259"/>
      <c r="AC259"/>
      <c r="AD259"/>
      <c r="AE259"/>
      <c r="AF259"/>
      <c r="AG259"/>
      <c r="AH259"/>
      <c r="AI259"/>
      <c r="AJ259"/>
      <c r="AK259"/>
      <c r="AL259"/>
      <c r="AM259"/>
      <c r="AN259"/>
      <c r="AO259"/>
      <c r="AP259" s="272"/>
      <c r="AQ259" s="283">
        <f t="shared" si="32"/>
        <v>184</v>
      </c>
      <c r="AR259">
        <f t="shared" si="37"/>
        <v>1574.74</v>
      </c>
      <c r="AS259">
        <f t="shared" si="33"/>
        <v>0</v>
      </c>
      <c r="AT259"/>
      <c r="AU259"/>
      <c r="AV259"/>
      <c r="AW259"/>
      <c r="AX259"/>
      <c r="AY259"/>
      <c r="AZ259"/>
      <c r="BA259"/>
      <c r="BB259"/>
      <c r="BC259"/>
      <c r="BD259"/>
      <c r="BE259"/>
    </row>
    <row r="260" spans="2:57" ht="27" customHeight="1" thickBot="1">
      <c r="B260" s="385"/>
      <c r="C260" s="388"/>
      <c r="D260" s="388"/>
      <c r="E260" s="265" t="s">
        <v>26</v>
      </c>
      <c r="F260" s="265" t="s">
        <v>155</v>
      </c>
      <c r="G260" s="264" t="s">
        <v>26</v>
      </c>
      <c r="H260" s="265" t="s">
        <v>155</v>
      </c>
      <c r="I260" s="708" t="s">
        <v>26</v>
      </c>
      <c r="J260" s="709" t="s">
        <v>155</v>
      </c>
      <c r="K260" s="382"/>
      <c r="L260" s="311"/>
      <c r="M260" s="251"/>
      <c r="AB260"/>
      <c r="AC260"/>
      <c r="AD260"/>
      <c r="AE260"/>
      <c r="AF260"/>
      <c r="AG260"/>
      <c r="AH260"/>
      <c r="AI260"/>
      <c r="AJ260"/>
      <c r="AK260"/>
      <c r="AL260"/>
      <c r="AM260"/>
      <c r="AN260"/>
      <c r="AO260"/>
      <c r="AP260" s="272"/>
      <c r="AQ260" s="283">
        <f t="shared" si="32"/>
        <v>185</v>
      </c>
      <c r="AR260">
        <f t="shared" si="37"/>
        <v>1568.19</v>
      </c>
      <c r="AS260">
        <f t="shared" si="33"/>
        <v>0</v>
      </c>
      <c r="AT260"/>
      <c r="AU260"/>
      <c r="AV260"/>
      <c r="AW260"/>
      <c r="AX260"/>
      <c r="AY260"/>
      <c r="AZ260"/>
      <c r="BA260"/>
      <c r="BB260"/>
      <c r="BC260"/>
      <c r="BD260"/>
      <c r="BE260"/>
    </row>
    <row r="261" spans="2:57" ht="27" customHeight="1" thickBot="1">
      <c r="B261" s="293">
        <v>1</v>
      </c>
      <c r="C261" s="294">
        <v>2</v>
      </c>
      <c r="D261" s="294">
        <v>3</v>
      </c>
      <c r="E261" s="294">
        <v>4</v>
      </c>
      <c r="F261" s="294">
        <v>5</v>
      </c>
      <c r="G261" s="294">
        <v>6</v>
      </c>
      <c r="H261" s="294">
        <v>7</v>
      </c>
      <c r="I261" s="710">
        <v>8</v>
      </c>
      <c r="J261" s="710">
        <v>9</v>
      </c>
      <c r="K261" s="312">
        <v>10</v>
      </c>
      <c r="L261" s="311"/>
      <c r="M261" s="251"/>
      <c r="AB261"/>
      <c r="AC261"/>
      <c r="AD261"/>
      <c r="AE261"/>
      <c r="AF261"/>
      <c r="AG261"/>
      <c r="AH261"/>
      <c r="AI261"/>
      <c r="AJ261"/>
      <c r="AK261"/>
      <c r="AL261"/>
      <c r="AM261"/>
      <c r="AN261"/>
      <c r="AO261"/>
      <c r="AP261" s="272"/>
      <c r="AQ261" s="283">
        <f t="shared" si="32"/>
        <v>186</v>
      </c>
      <c r="AR261">
        <f t="shared" si="37"/>
        <v>1565.86</v>
      </c>
      <c r="AS261">
        <f t="shared" si="33"/>
        <v>0</v>
      </c>
      <c r="AT261"/>
      <c r="AU261"/>
      <c r="AV261"/>
      <c r="AW261"/>
      <c r="AX261"/>
      <c r="AY261"/>
      <c r="AZ261"/>
      <c r="BA261"/>
      <c r="BB261"/>
      <c r="BC261"/>
      <c r="BD261"/>
      <c r="BE261"/>
    </row>
    <row r="262" spans="2:57" ht="27" customHeight="1">
      <c r="B262" s="295">
        <v>1</v>
      </c>
      <c r="C262" s="296" t="s">
        <v>28</v>
      </c>
      <c r="D262" s="296" t="s">
        <v>74</v>
      </c>
      <c r="E262" s="331">
        <v>55.77</v>
      </c>
      <c r="F262" s="316">
        <v>31.144597999999998</v>
      </c>
      <c r="G262" s="257">
        <v>47.74</v>
      </c>
      <c r="H262" s="257">
        <v>1.8149999999999999</v>
      </c>
      <c r="I262" s="674">
        <v>52.7</v>
      </c>
      <c r="J262" s="674">
        <v>15.859</v>
      </c>
      <c r="K262" s="514" t="s">
        <v>179</v>
      </c>
      <c r="L262" s="402"/>
      <c r="M262" s="402"/>
      <c r="AB262"/>
      <c r="AC262"/>
      <c r="AD262"/>
      <c r="AE262"/>
      <c r="AF262"/>
      <c r="AG262"/>
      <c r="AH262"/>
      <c r="AI262"/>
      <c r="AJ262"/>
      <c r="AK262"/>
      <c r="AL262"/>
      <c r="AM262"/>
      <c r="AN262"/>
      <c r="AO262"/>
      <c r="AP262" s="272"/>
      <c r="AQ262" s="283">
        <f t="shared" si="32"/>
        <v>187</v>
      </c>
      <c r="AR262">
        <f t="shared" si="37"/>
        <v>1560.7</v>
      </c>
      <c r="AS262">
        <f t="shared" si="33"/>
        <v>0</v>
      </c>
      <c r="AT262"/>
      <c r="AU262"/>
      <c r="AV262"/>
      <c r="AW262"/>
      <c r="AX262"/>
      <c r="AY262"/>
      <c r="AZ262"/>
      <c r="BA262"/>
      <c r="BB262"/>
      <c r="BC262"/>
      <c r="BD262"/>
      <c r="BE262"/>
    </row>
    <row r="263" spans="2:57" ht="27" customHeight="1">
      <c r="B263" s="297">
        <f>+B262+1</f>
        <v>2</v>
      </c>
      <c r="C263" s="338" t="s">
        <v>29</v>
      </c>
      <c r="D263" s="338" t="s">
        <v>74</v>
      </c>
      <c r="E263" s="317">
        <v>339.5</v>
      </c>
      <c r="F263" s="334">
        <v>7.77</v>
      </c>
      <c r="G263" s="258">
        <v>331.78</v>
      </c>
      <c r="H263" s="298">
        <v>1.76</v>
      </c>
      <c r="I263" s="330">
        <v>339.33</v>
      </c>
      <c r="J263" s="717">
        <v>7.6269999999999998</v>
      </c>
      <c r="K263" s="514" t="s">
        <v>180</v>
      </c>
      <c r="L263" s="403"/>
      <c r="M263" s="403"/>
      <c r="AB263"/>
      <c r="AC263"/>
      <c r="AD263"/>
      <c r="AE263"/>
      <c r="AF263"/>
      <c r="AG263"/>
      <c r="AH263"/>
      <c r="AI263"/>
      <c r="AJ263"/>
      <c r="AK263"/>
      <c r="AL263"/>
      <c r="AM263"/>
      <c r="AN263"/>
      <c r="AO263"/>
      <c r="AP263" s="272"/>
      <c r="AQ263" s="283">
        <f t="shared" si="32"/>
        <v>188</v>
      </c>
      <c r="AR263">
        <f t="shared" si="37"/>
        <v>1558.82</v>
      </c>
      <c r="AS263">
        <f t="shared" si="33"/>
        <v>0</v>
      </c>
      <c r="AT263"/>
      <c r="AU263"/>
      <c r="AV263"/>
      <c r="AW263"/>
      <c r="AX263"/>
      <c r="AY263"/>
      <c r="AZ263"/>
      <c r="BA263"/>
      <c r="BB263"/>
      <c r="BC263"/>
      <c r="BD263"/>
      <c r="BE263"/>
    </row>
    <row r="264" spans="2:57" ht="27" customHeight="1">
      <c r="B264" s="297">
        <f t="shared" ref="B264:B298" si="38">+B263+1</f>
        <v>3</v>
      </c>
      <c r="C264" s="338" t="s">
        <v>30</v>
      </c>
      <c r="D264" s="338" t="s">
        <v>75</v>
      </c>
      <c r="E264" s="331">
        <v>77.5</v>
      </c>
      <c r="F264" s="316">
        <v>49.02</v>
      </c>
      <c r="G264" s="258">
        <v>66.260000000000005</v>
      </c>
      <c r="H264" s="298">
        <v>4.1550000000000002</v>
      </c>
      <c r="I264" s="330">
        <v>73.87</v>
      </c>
      <c r="J264" s="717">
        <v>28.436</v>
      </c>
      <c r="K264" s="514" t="s">
        <v>30</v>
      </c>
      <c r="L264" s="403"/>
      <c r="M264" s="403"/>
      <c r="AB264"/>
      <c r="AC264"/>
      <c r="AD264"/>
      <c r="AE264"/>
      <c r="AF264"/>
      <c r="AG264"/>
      <c r="AH264"/>
      <c r="AI264"/>
      <c r="AJ264"/>
      <c r="AK264"/>
      <c r="AL264"/>
      <c r="AM264"/>
      <c r="AN264"/>
      <c r="AO264"/>
      <c r="AP264" s="272"/>
      <c r="AQ264" s="283">
        <f t="shared" si="32"/>
        <v>189</v>
      </c>
      <c r="AR264">
        <f t="shared" si="37"/>
        <v>1553.09</v>
      </c>
      <c r="AS264">
        <f t="shared" si="33"/>
        <v>0</v>
      </c>
      <c r="AT264"/>
      <c r="AU264"/>
      <c r="AV264"/>
      <c r="AW264"/>
      <c r="AX264"/>
      <c r="AY264"/>
      <c r="AZ264"/>
      <c r="BA264"/>
      <c r="BB264"/>
      <c r="BC264"/>
      <c r="BD264"/>
      <c r="BE264"/>
    </row>
    <row r="265" spans="2:57" ht="27" customHeight="1">
      <c r="B265" s="297">
        <f t="shared" si="38"/>
        <v>4</v>
      </c>
      <c r="C265" s="338" t="s">
        <v>31</v>
      </c>
      <c r="D265" s="338" t="s">
        <v>76</v>
      </c>
      <c r="E265" s="331">
        <v>463.3</v>
      </c>
      <c r="F265" s="316">
        <v>49.9</v>
      </c>
      <c r="G265" s="330">
        <v>462.42</v>
      </c>
      <c r="H265" s="330">
        <v>36.279000000000003</v>
      </c>
      <c r="I265" s="316">
        <v>461.44</v>
      </c>
      <c r="J265" s="257">
        <v>20.832000000000001</v>
      </c>
      <c r="K265" s="378"/>
      <c r="L265" s="490"/>
      <c r="M265" s="404"/>
      <c r="N265" s="392"/>
      <c r="AB265"/>
      <c r="AC265"/>
      <c r="AD265"/>
      <c r="AE265"/>
      <c r="AF265"/>
      <c r="AG265"/>
      <c r="AH265"/>
      <c r="AI265"/>
      <c r="AJ265"/>
      <c r="AK265"/>
      <c r="AL265"/>
      <c r="AM265"/>
      <c r="AN265"/>
      <c r="AO265"/>
      <c r="AP265" s="272"/>
      <c r="AQ265" s="283">
        <f t="shared" si="32"/>
        <v>190</v>
      </c>
      <c r="AR265">
        <f t="shared" si="37"/>
        <v>1549.77</v>
      </c>
      <c r="AS265">
        <f t="shared" si="33"/>
        <v>0</v>
      </c>
      <c r="AT265"/>
      <c r="AU265"/>
      <c r="AV265"/>
      <c r="AW265"/>
      <c r="AX265"/>
      <c r="AY265"/>
      <c r="AZ265"/>
      <c r="BA265"/>
      <c r="BB265"/>
      <c r="BC265"/>
      <c r="BD265"/>
      <c r="BE265"/>
    </row>
    <row r="266" spans="2:57" ht="27" customHeight="1">
      <c r="B266" s="297">
        <f t="shared" si="38"/>
        <v>5</v>
      </c>
      <c r="C266" s="338" t="s">
        <v>32</v>
      </c>
      <c r="D266" s="338" t="s">
        <v>77</v>
      </c>
      <c r="E266" s="331">
        <v>207</v>
      </c>
      <c r="F266" s="316">
        <v>9.5030000000000001</v>
      </c>
      <c r="G266" s="258">
        <v>195.72</v>
      </c>
      <c r="H266" s="259">
        <v>1.349</v>
      </c>
      <c r="I266" s="673">
        <v>207.11</v>
      </c>
      <c r="J266" s="257">
        <v>9.65</v>
      </c>
      <c r="K266" s="378" t="s">
        <v>191</v>
      </c>
      <c r="L266" s="504"/>
      <c r="M266" s="405"/>
      <c r="AB266"/>
      <c r="AC266"/>
      <c r="AD266"/>
      <c r="AE266"/>
      <c r="AF266"/>
      <c r="AG266"/>
      <c r="AH266"/>
      <c r="AI266"/>
      <c r="AJ266"/>
      <c r="AK266"/>
      <c r="AL266"/>
      <c r="AM266"/>
      <c r="AN266"/>
      <c r="AO266"/>
      <c r="AP266" s="272"/>
      <c r="AQ266" s="283">
        <f t="shared" si="32"/>
        <v>191</v>
      </c>
      <c r="AR266">
        <f t="shared" si="37"/>
        <v>1538.13</v>
      </c>
      <c r="AS266">
        <f t="shared" si="33"/>
        <v>0</v>
      </c>
      <c r="AT266"/>
      <c r="AU266"/>
      <c r="AV266"/>
      <c r="AW266"/>
      <c r="AX266"/>
      <c r="AY266"/>
      <c r="AZ266"/>
      <c r="BA266"/>
      <c r="BB266"/>
      <c r="BC266"/>
      <c r="BD266"/>
      <c r="BE266"/>
    </row>
    <row r="267" spans="2:57" ht="27" customHeight="1">
      <c r="B267" s="297">
        <f t="shared" si="38"/>
        <v>6</v>
      </c>
      <c r="C267" s="338" t="s">
        <v>33</v>
      </c>
      <c r="D267" s="338" t="s">
        <v>77</v>
      </c>
      <c r="E267" s="331">
        <v>320</v>
      </c>
      <c r="F267" s="316">
        <v>5.1509999999999998</v>
      </c>
      <c r="G267" s="258">
        <v>308.10000000000002</v>
      </c>
      <c r="H267" s="259">
        <v>0.69499999999999995</v>
      </c>
      <c r="I267" s="673">
        <v>810.9</v>
      </c>
      <c r="J267" s="257">
        <v>1.7929999999999999</v>
      </c>
      <c r="K267" s="378" t="s">
        <v>191</v>
      </c>
      <c r="L267" s="492"/>
      <c r="M267" s="406"/>
      <c r="AB267"/>
      <c r="AC267"/>
      <c r="AD267"/>
      <c r="AE267"/>
      <c r="AF267"/>
      <c r="AG267"/>
      <c r="AH267"/>
      <c r="AI267"/>
      <c r="AJ267"/>
      <c r="AK267"/>
      <c r="AL267"/>
      <c r="AM267"/>
      <c r="AN267"/>
      <c r="AO267"/>
      <c r="AP267" s="272"/>
      <c r="AQ267" s="283">
        <f t="shared" si="32"/>
        <v>192</v>
      </c>
      <c r="AR267">
        <f t="shared" si="37"/>
        <v>1536.66</v>
      </c>
      <c r="AS267">
        <f t="shared" si="33"/>
        <v>0</v>
      </c>
      <c r="AT267"/>
      <c r="AU267"/>
      <c r="AV267"/>
      <c r="AW267"/>
      <c r="AX267"/>
      <c r="AY267"/>
      <c r="AZ267"/>
      <c r="BA267"/>
      <c r="BB267"/>
      <c r="BC267"/>
      <c r="BD267"/>
      <c r="BE267"/>
    </row>
    <row r="268" spans="2:57" ht="27" customHeight="1">
      <c r="B268" s="297">
        <f t="shared" si="38"/>
        <v>7</v>
      </c>
      <c r="C268" s="338" t="s">
        <v>34</v>
      </c>
      <c r="D268" s="338" t="s">
        <v>78</v>
      </c>
      <c r="E268" s="331">
        <v>90</v>
      </c>
      <c r="F268" s="316">
        <v>689.09100000000001</v>
      </c>
      <c r="G268" s="258">
        <v>76.59</v>
      </c>
      <c r="H268" s="258">
        <v>202.14599999999999</v>
      </c>
      <c r="I268" s="673">
        <v>85.23</v>
      </c>
      <c r="J268" s="257">
        <v>471.95699999999999</v>
      </c>
      <c r="K268" s="378"/>
      <c r="L268" s="504"/>
      <c r="M268" s="407"/>
      <c r="AB268"/>
      <c r="AC268"/>
      <c r="AD268"/>
      <c r="AE268"/>
      <c r="AF268"/>
      <c r="AG268"/>
      <c r="AH268"/>
      <c r="AI268"/>
      <c r="AJ268"/>
      <c r="AK268"/>
      <c r="AL268"/>
      <c r="AM268"/>
      <c r="AN268"/>
      <c r="AO268"/>
      <c r="AP268" s="272"/>
      <c r="AQ268" s="283">
        <f t="shared" si="32"/>
        <v>193</v>
      </c>
      <c r="AR268">
        <f t="shared" si="37"/>
        <v>1530.87</v>
      </c>
      <c r="AS268">
        <f t="shared" si="33"/>
        <v>0</v>
      </c>
      <c r="AT268"/>
      <c r="AU268"/>
      <c r="AV268"/>
      <c r="AW268"/>
      <c r="AX268"/>
      <c r="AY268"/>
      <c r="AZ268"/>
      <c r="BA268"/>
      <c r="BB268"/>
      <c r="BC268"/>
      <c r="BD268"/>
      <c r="BE268"/>
    </row>
    <row r="269" spans="2:57" ht="27" customHeight="1">
      <c r="B269" s="297">
        <f t="shared" si="38"/>
        <v>8</v>
      </c>
      <c r="C269" s="338" t="s">
        <v>35</v>
      </c>
      <c r="D269" s="338" t="s">
        <v>79</v>
      </c>
      <c r="E269" s="331">
        <v>120.5</v>
      </c>
      <c r="F269" s="316">
        <v>2.0920000000000001</v>
      </c>
      <c r="G269" s="258">
        <v>115.13</v>
      </c>
      <c r="H269" s="298">
        <v>0.45800000000000002</v>
      </c>
      <c r="I269" s="332">
        <v>120.43</v>
      </c>
      <c r="J269" s="257">
        <v>1.7589999999999999</v>
      </c>
      <c r="K269" s="399" t="s">
        <v>191</v>
      </c>
      <c r="L269" s="492"/>
      <c r="M269" s="406"/>
      <c r="AB269"/>
      <c r="AC269"/>
      <c r="AD269"/>
      <c r="AE269"/>
      <c r="AF269"/>
      <c r="AG269"/>
      <c r="AH269"/>
      <c r="AI269"/>
      <c r="AJ269"/>
      <c r="AK269"/>
      <c r="AL269"/>
      <c r="AM269"/>
      <c r="AN269"/>
      <c r="AO269"/>
      <c r="AP269" s="272"/>
      <c r="AQ269" s="283">
        <f t="shared" ref="AQ269:AQ335" si="39">AQ268+1</f>
        <v>194</v>
      </c>
      <c r="AR269">
        <f t="shared" si="37"/>
        <v>1526.8</v>
      </c>
      <c r="AS269">
        <f t="shared" ref="AS269:AS335" si="40">IF(COUNT(AQ269:AR269)=2,0,-AP$49/500)</f>
        <v>0</v>
      </c>
      <c r="AT269"/>
      <c r="AU269"/>
      <c r="AV269"/>
      <c r="AW269"/>
      <c r="AX269"/>
      <c r="AY269"/>
      <c r="AZ269"/>
      <c r="BA269"/>
      <c r="BB269"/>
      <c r="BC269"/>
      <c r="BD269"/>
      <c r="BE269"/>
    </row>
    <row r="270" spans="2:57" ht="27" customHeight="1">
      <c r="B270" s="297">
        <f t="shared" si="38"/>
        <v>9</v>
      </c>
      <c r="C270" s="338" t="s">
        <v>36</v>
      </c>
      <c r="D270" s="338" t="s">
        <v>79</v>
      </c>
      <c r="E270" s="331">
        <v>120.8</v>
      </c>
      <c r="F270" s="316">
        <v>2.3530000000000002</v>
      </c>
      <c r="G270" s="258">
        <v>116.7</v>
      </c>
      <c r="H270" s="298">
        <v>0.45100000000000001</v>
      </c>
      <c r="I270" s="673">
        <v>120.06</v>
      </c>
      <c r="J270" s="257">
        <v>1.45</v>
      </c>
      <c r="K270" s="399" t="s">
        <v>191</v>
      </c>
      <c r="L270" s="504"/>
      <c r="M270" s="407"/>
      <c r="AB270"/>
      <c r="AC270"/>
      <c r="AD270"/>
      <c r="AE270"/>
      <c r="AF270"/>
      <c r="AG270"/>
      <c r="AH270"/>
      <c r="AI270"/>
      <c r="AJ270"/>
      <c r="AK270"/>
      <c r="AL270"/>
      <c r="AM270"/>
      <c r="AN270"/>
      <c r="AO270"/>
      <c r="AP270" s="272"/>
      <c r="AQ270" s="283">
        <f t="shared" si="39"/>
        <v>195</v>
      </c>
      <c r="AR270">
        <f t="shared" si="37"/>
        <v>1524.39</v>
      </c>
      <c r="AS270">
        <f t="shared" si="40"/>
        <v>0</v>
      </c>
      <c r="AT270"/>
      <c r="AU270"/>
      <c r="AV270"/>
      <c r="AW270"/>
      <c r="AX270"/>
      <c r="AY270"/>
      <c r="AZ270"/>
      <c r="BA270"/>
      <c r="BB270"/>
      <c r="BC270"/>
      <c r="BD270"/>
      <c r="BE270"/>
    </row>
    <row r="271" spans="2:57" ht="27" customHeight="1">
      <c r="B271" s="297">
        <f t="shared" si="38"/>
        <v>10</v>
      </c>
      <c r="C271" s="338" t="s">
        <v>37</v>
      </c>
      <c r="D271" s="338" t="s">
        <v>80</v>
      </c>
      <c r="E271" s="331">
        <v>46.5</v>
      </c>
      <c r="F271" s="331">
        <v>4.5999999999999996</v>
      </c>
      <c r="G271" s="258">
        <v>42.76</v>
      </c>
      <c r="H271" s="258">
        <v>1.81</v>
      </c>
      <c r="I271" s="673">
        <v>44.05</v>
      </c>
      <c r="J271" s="257">
        <v>2.3149999999999999</v>
      </c>
      <c r="K271" s="399" t="s">
        <v>191</v>
      </c>
      <c r="L271" s="504"/>
      <c r="M271" s="407"/>
      <c r="AB271"/>
      <c r="AC271"/>
      <c r="AD271"/>
      <c r="AE271"/>
      <c r="AF271"/>
      <c r="AG271"/>
      <c r="AH271"/>
      <c r="AI271"/>
      <c r="AJ271"/>
      <c r="AK271"/>
      <c r="AL271"/>
      <c r="AM271"/>
      <c r="AN271"/>
      <c r="AO271"/>
      <c r="AP271" s="272"/>
      <c r="AQ271" s="283">
        <f t="shared" si="39"/>
        <v>196</v>
      </c>
      <c r="AR271">
        <f t="shared" si="37"/>
        <v>1529.23</v>
      </c>
      <c r="AS271">
        <f t="shared" si="40"/>
        <v>0</v>
      </c>
      <c r="AT271"/>
      <c r="AU271"/>
      <c r="AV271"/>
      <c r="AW271"/>
      <c r="AX271"/>
      <c r="AY271"/>
      <c r="AZ271"/>
      <c r="BA271"/>
      <c r="BB271"/>
      <c r="BC271"/>
      <c r="BD271"/>
      <c r="BE271"/>
    </row>
    <row r="272" spans="2:57" ht="27" customHeight="1">
      <c r="B272" s="297">
        <f t="shared" si="38"/>
        <v>11</v>
      </c>
      <c r="C272" s="338" t="s">
        <v>39</v>
      </c>
      <c r="D272" s="338" t="s">
        <v>80</v>
      </c>
      <c r="E272" s="331">
        <v>51.5</v>
      </c>
      <c r="F272" s="316">
        <v>2.4159999999999999</v>
      </c>
      <c r="G272" s="258">
        <v>46.37</v>
      </c>
      <c r="H272" s="258">
        <v>0.78800000000000003</v>
      </c>
      <c r="I272" s="677">
        <v>51.27</v>
      </c>
      <c r="J272" s="257">
        <v>2.4630000000000001</v>
      </c>
      <c r="K272" s="399" t="s">
        <v>191</v>
      </c>
      <c r="L272" s="504"/>
      <c r="M272" s="407"/>
      <c r="AB272"/>
      <c r="AC272"/>
      <c r="AD272"/>
      <c r="AE272"/>
      <c r="AF272"/>
      <c r="AG272"/>
      <c r="AH272"/>
      <c r="AI272"/>
      <c r="AJ272"/>
      <c r="AK272"/>
      <c r="AL272"/>
      <c r="AM272"/>
      <c r="AN272"/>
      <c r="AO272"/>
      <c r="AP272" s="272"/>
      <c r="AQ272" s="283">
        <f t="shared" si="39"/>
        <v>197</v>
      </c>
      <c r="AR272">
        <f t="shared" si="37"/>
        <v>1530.7</v>
      </c>
      <c r="AS272">
        <f t="shared" si="40"/>
        <v>0</v>
      </c>
      <c r="AT272"/>
      <c r="AU272"/>
      <c r="AV272"/>
      <c r="AW272"/>
      <c r="AX272"/>
      <c r="AY272"/>
      <c r="AZ272"/>
      <c r="BA272"/>
      <c r="BB272"/>
      <c r="BC272"/>
      <c r="BD272"/>
      <c r="BE272"/>
    </row>
    <row r="273" spans="2:57" ht="27" customHeight="1">
      <c r="B273" s="297">
        <f t="shared" si="38"/>
        <v>12</v>
      </c>
      <c r="C273" s="338" t="s">
        <v>40</v>
      </c>
      <c r="D273" s="338" t="s">
        <v>78</v>
      </c>
      <c r="E273" s="331">
        <v>81</v>
      </c>
      <c r="F273" s="316">
        <v>1.093</v>
      </c>
      <c r="G273" s="258">
        <v>75</v>
      </c>
      <c r="H273" s="627">
        <v>0.27200000000000002</v>
      </c>
      <c r="I273" s="673">
        <v>78.8</v>
      </c>
      <c r="J273" s="257">
        <v>1.0569999999999999</v>
      </c>
      <c r="K273" s="399" t="s">
        <v>191</v>
      </c>
      <c r="L273" s="504"/>
      <c r="M273" s="407"/>
      <c r="AB273"/>
      <c r="AC273"/>
      <c r="AD273"/>
      <c r="AE273"/>
      <c r="AF273"/>
      <c r="AG273"/>
      <c r="AH273"/>
      <c r="AI273"/>
      <c r="AJ273"/>
      <c r="AK273"/>
      <c r="AL273"/>
      <c r="AM273"/>
      <c r="AN273"/>
      <c r="AO273"/>
      <c r="AP273" s="272"/>
      <c r="AQ273" s="283">
        <f t="shared" si="39"/>
        <v>198</v>
      </c>
      <c r="AR273">
        <f t="shared" si="37"/>
        <v>1528.56</v>
      </c>
      <c r="AS273">
        <f t="shared" si="40"/>
        <v>0</v>
      </c>
      <c r="AT273"/>
      <c r="AU273"/>
      <c r="AV273"/>
      <c r="AW273"/>
      <c r="AX273"/>
      <c r="AY273"/>
      <c r="AZ273"/>
      <c r="BA273"/>
      <c r="BB273"/>
      <c r="BC273"/>
      <c r="BD273"/>
      <c r="BE273"/>
    </row>
    <row r="274" spans="2:57" ht="27" customHeight="1">
      <c r="B274" s="297">
        <f t="shared" si="38"/>
        <v>13</v>
      </c>
      <c r="C274" s="338" t="s">
        <v>41</v>
      </c>
      <c r="D274" s="338" t="s">
        <v>78</v>
      </c>
      <c r="E274" s="331">
        <v>82.8</v>
      </c>
      <c r="F274" s="316">
        <v>0.42899999999999999</v>
      </c>
      <c r="G274" s="258">
        <v>81.19</v>
      </c>
      <c r="H274" s="298">
        <v>0.20399999999999999</v>
      </c>
      <c r="I274" s="673">
        <v>81.44</v>
      </c>
      <c r="J274" s="257">
        <v>5.2999999999999999E-2</v>
      </c>
      <c r="K274" s="399" t="s">
        <v>191</v>
      </c>
      <c r="L274" s="504"/>
      <c r="M274" s="407"/>
      <c r="AB274"/>
      <c r="AC274"/>
      <c r="AD274"/>
      <c r="AE274"/>
      <c r="AF274"/>
      <c r="AG274"/>
      <c r="AH274"/>
      <c r="AI274"/>
      <c r="AJ274"/>
      <c r="AK274"/>
      <c r="AL274"/>
      <c r="AM274"/>
      <c r="AN274"/>
      <c r="AO274"/>
      <c r="AP274" s="272"/>
      <c r="AQ274" s="283">
        <f t="shared" si="39"/>
        <v>199</v>
      </c>
      <c r="AR274">
        <f t="shared" si="37"/>
        <v>1528.52</v>
      </c>
      <c r="AS274">
        <f t="shared" si="40"/>
        <v>0</v>
      </c>
      <c r="AT274"/>
      <c r="AU274"/>
      <c r="AV274"/>
      <c r="AW274"/>
      <c r="AX274"/>
      <c r="AY274"/>
      <c r="AZ274"/>
      <c r="BA274"/>
      <c r="BB274"/>
      <c r="BC274"/>
      <c r="BD274"/>
      <c r="BE274"/>
    </row>
    <row r="275" spans="2:57" ht="27" customHeight="1">
      <c r="B275" s="297">
        <f t="shared" si="38"/>
        <v>14</v>
      </c>
      <c r="C275" s="338" t="s">
        <v>42</v>
      </c>
      <c r="D275" s="338" t="s">
        <v>78</v>
      </c>
      <c r="E275" s="331">
        <v>69.95</v>
      </c>
      <c r="F275" s="316">
        <v>0.25</v>
      </c>
      <c r="G275" s="258">
        <v>68.63</v>
      </c>
      <c r="H275" s="258">
        <v>9.5000000000000001E-2</v>
      </c>
      <c r="I275" s="673">
        <v>63.75</v>
      </c>
      <c r="J275" s="257">
        <v>0.223</v>
      </c>
      <c r="K275" s="399" t="s">
        <v>191</v>
      </c>
      <c r="L275" s="504"/>
      <c r="M275" s="407"/>
      <c r="AB275"/>
      <c r="AC275"/>
      <c r="AD275"/>
      <c r="AE275"/>
      <c r="AF275"/>
      <c r="AG275"/>
      <c r="AH275"/>
      <c r="AI275"/>
      <c r="AJ275"/>
      <c r="AK275"/>
      <c r="AL275"/>
      <c r="AM275"/>
      <c r="AN275"/>
      <c r="AO275"/>
      <c r="AP275" s="272"/>
      <c r="AQ275" s="283">
        <f t="shared" si="39"/>
        <v>200</v>
      </c>
      <c r="AR275">
        <f t="shared" si="37"/>
        <v>1525.51</v>
      </c>
      <c r="AS275">
        <f t="shared" si="40"/>
        <v>0</v>
      </c>
      <c r="AT275"/>
      <c r="AU275"/>
      <c r="AV275"/>
      <c r="AW275"/>
      <c r="AX275"/>
      <c r="AY275"/>
      <c r="AZ275"/>
      <c r="BA275"/>
      <c r="BB275"/>
      <c r="BC275"/>
      <c r="BD275"/>
      <c r="BE275"/>
    </row>
    <row r="276" spans="2:57" ht="27" customHeight="1">
      <c r="B276" s="297">
        <f t="shared" si="38"/>
        <v>15</v>
      </c>
      <c r="C276" s="338" t="s">
        <v>43</v>
      </c>
      <c r="D276" s="338" t="s">
        <v>78</v>
      </c>
      <c r="E276" s="331">
        <v>48.2</v>
      </c>
      <c r="F276" s="316">
        <v>0.38500000000000001</v>
      </c>
      <c r="G276" s="258">
        <v>44.79</v>
      </c>
      <c r="H276" s="298">
        <v>2.7E-2</v>
      </c>
      <c r="I276" s="673">
        <v>45.95</v>
      </c>
      <c r="J276" s="257">
        <v>0.24299999999999999</v>
      </c>
      <c r="K276" s="399"/>
      <c r="L276" s="504"/>
      <c r="M276" s="407"/>
      <c r="AB276"/>
      <c r="AC276"/>
      <c r="AD276"/>
      <c r="AE276"/>
      <c r="AF276"/>
      <c r="AG276"/>
      <c r="AH276"/>
      <c r="AI276"/>
      <c r="AJ276"/>
      <c r="AK276"/>
      <c r="AL276"/>
      <c r="AM276"/>
      <c r="AN276"/>
      <c r="AO276"/>
      <c r="AP276" s="272"/>
      <c r="AQ276" s="283">
        <f t="shared" si="39"/>
        <v>201</v>
      </c>
      <c r="AR276">
        <f t="shared" si="37"/>
        <v>1518.91</v>
      </c>
      <c r="AS276">
        <f t="shared" si="40"/>
        <v>0</v>
      </c>
      <c r="AT276"/>
      <c r="AU276"/>
      <c r="AV276"/>
      <c r="AW276"/>
      <c r="AX276"/>
      <c r="AY276"/>
      <c r="AZ276"/>
      <c r="BA276"/>
      <c r="BB276"/>
      <c r="BC276"/>
      <c r="BD276"/>
      <c r="BE276"/>
    </row>
    <row r="277" spans="2:57" ht="27" customHeight="1">
      <c r="B277" s="297">
        <f t="shared" si="38"/>
        <v>16</v>
      </c>
      <c r="C277" s="338" t="s">
        <v>81</v>
      </c>
      <c r="D277" s="338" t="s">
        <v>44</v>
      </c>
      <c r="E277" s="331">
        <v>136</v>
      </c>
      <c r="F277" s="316">
        <v>440</v>
      </c>
      <c r="G277" s="258">
        <v>124.45</v>
      </c>
      <c r="H277" s="258">
        <v>24.928000000000001</v>
      </c>
      <c r="I277" s="258">
        <v>129.59</v>
      </c>
      <c r="J277" s="727">
        <v>104.44</v>
      </c>
      <c r="K277" s="378" t="s">
        <v>191</v>
      </c>
      <c r="L277" s="408"/>
      <c r="M277" s="408"/>
      <c r="AB277"/>
      <c r="AC277"/>
      <c r="AD277"/>
      <c r="AE277"/>
      <c r="AF277"/>
      <c r="AG277"/>
      <c r="AH277"/>
      <c r="AI277"/>
      <c r="AJ277"/>
      <c r="AK277"/>
      <c r="AL277"/>
      <c r="AM277"/>
      <c r="AN277"/>
      <c r="AO277"/>
      <c r="AP277" s="272"/>
      <c r="AQ277" s="283">
        <f t="shared" si="39"/>
        <v>202</v>
      </c>
      <c r="AR277">
        <f t="shared" si="37"/>
        <v>1512.58</v>
      </c>
      <c r="AS277">
        <f t="shared" si="40"/>
        <v>0</v>
      </c>
      <c r="AT277"/>
      <c r="AU277"/>
      <c r="AV277"/>
      <c r="AW277"/>
      <c r="AX277"/>
      <c r="AY277"/>
      <c r="AZ277"/>
      <c r="BA277"/>
      <c r="BB277"/>
      <c r="BC277"/>
      <c r="BD277"/>
      <c r="BE277"/>
    </row>
    <row r="278" spans="2:57" ht="27" customHeight="1">
      <c r="B278" s="297">
        <f t="shared" si="38"/>
        <v>17</v>
      </c>
      <c r="C278" s="338" t="s">
        <v>45</v>
      </c>
      <c r="D278" s="338" t="s">
        <v>44</v>
      </c>
      <c r="E278" s="331">
        <v>113.5</v>
      </c>
      <c r="F278" s="316">
        <v>3.7519999999999998</v>
      </c>
      <c r="G278" s="258">
        <v>103</v>
      </c>
      <c r="H278" s="258">
        <v>0</v>
      </c>
      <c r="I278" s="259">
        <v>111.19</v>
      </c>
      <c r="J278" s="727">
        <v>1.373</v>
      </c>
      <c r="K278" s="378" t="s">
        <v>191</v>
      </c>
      <c r="L278" s="408"/>
      <c r="M278" s="408"/>
      <c r="AB278"/>
      <c r="AC278"/>
      <c r="AD278"/>
      <c r="AE278"/>
      <c r="AF278"/>
      <c r="AG278"/>
      <c r="AH278"/>
      <c r="AI278"/>
      <c r="AJ278"/>
      <c r="AK278"/>
      <c r="AL278"/>
      <c r="AM278"/>
      <c r="AN278"/>
      <c r="AO278"/>
      <c r="AP278" s="272"/>
      <c r="AQ278" s="283">
        <f t="shared" si="39"/>
        <v>203</v>
      </c>
      <c r="AR278">
        <f t="shared" si="37"/>
        <v>1503.34</v>
      </c>
      <c r="AS278">
        <f t="shared" si="40"/>
        <v>0</v>
      </c>
      <c r="AT278"/>
      <c r="AU278"/>
      <c r="AV278"/>
      <c r="AW278"/>
      <c r="AX278"/>
      <c r="AY278"/>
      <c r="AZ278"/>
      <c r="BA278"/>
      <c r="BB278"/>
      <c r="BC278"/>
      <c r="BD278"/>
      <c r="BE278"/>
    </row>
    <row r="279" spans="2:57" ht="27" customHeight="1">
      <c r="B279" s="297">
        <f t="shared" si="38"/>
        <v>18</v>
      </c>
      <c r="C279" s="338" t="s">
        <v>46</v>
      </c>
      <c r="D279" s="338" t="s">
        <v>44</v>
      </c>
      <c r="E279" s="331">
        <v>225.4</v>
      </c>
      <c r="F279" s="331">
        <v>1.2</v>
      </c>
      <c r="G279" s="258">
        <v>199.24</v>
      </c>
      <c r="H279" s="258">
        <v>1.0999999999999999E-2</v>
      </c>
      <c r="I279" s="258">
        <v>203.45</v>
      </c>
      <c r="J279" s="727">
        <v>0.26700000000000002</v>
      </c>
      <c r="K279" s="378" t="s">
        <v>191</v>
      </c>
      <c r="L279" s="408"/>
      <c r="M279" s="408"/>
      <c r="AB279"/>
      <c r="AC279"/>
      <c r="AD279"/>
      <c r="AE279"/>
      <c r="AF279"/>
      <c r="AG279"/>
      <c r="AH279"/>
      <c r="AI279"/>
      <c r="AJ279"/>
      <c r="AK279"/>
      <c r="AL279"/>
      <c r="AM279"/>
      <c r="AN279"/>
      <c r="AO279"/>
      <c r="AP279" s="272"/>
      <c r="AQ279" s="283">
        <f t="shared" si="39"/>
        <v>204</v>
      </c>
      <c r="AR279">
        <f t="shared" si="37"/>
        <v>1495.62</v>
      </c>
      <c r="AS279">
        <f t="shared" si="40"/>
        <v>0</v>
      </c>
      <c r="AT279"/>
      <c r="AU279"/>
      <c r="AV279"/>
      <c r="AW279"/>
      <c r="AX279"/>
      <c r="AY279"/>
      <c r="AZ279"/>
      <c r="BA279"/>
      <c r="BB279"/>
      <c r="BC279"/>
      <c r="BD279"/>
      <c r="BE279"/>
    </row>
    <row r="280" spans="2:57" ht="27" customHeight="1">
      <c r="B280" s="297">
        <v>19</v>
      </c>
      <c r="C280" s="338" t="s">
        <v>47</v>
      </c>
      <c r="D280" s="338" t="s">
        <v>44</v>
      </c>
      <c r="E280" s="331">
        <v>224</v>
      </c>
      <c r="F280" s="316">
        <v>0.6</v>
      </c>
      <c r="G280" s="258">
        <v>214.6</v>
      </c>
      <c r="H280" s="258">
        <v>0</v>
      </c>
      <c r="I280" s="259">
        <v>223.55</v>
      </c>
      <c r="J280" s="728">
        <v>0.38600000000000001</v>
      </c>
      <c r="K280" s="378" t="s">
        <v>191</v>
      </c>
      <c r="L280" s="409"/>
      <c r="M280" s="409"/>
      <c r="AB280"/>
      <c r="AC280"/>
      <c r="AD280"/>
      <c r="AE280"/>
      <c r="AF280"/>
      <c r="AG280"/>
      <c r="AH280"/>
      <c r="AI280"/>
      <c r="AJ280"/>
      <c r="AK280"/>
      <c r="AL280"/>
      <c r="AM280"/>
      <c r="AN280"/>
      <c r="AO280"/>
      <c r="AP280" s="272"/>
      <c r="AQ280" s="283">
        <f t="shared" si="39"/>
        <v>205</v>
      </c>
      <c r="AR280">
        <f t="shared" si="37"/>
        <v>1488.27</v>
      </c>
      <c r="AS280">
        <f t="shared" si="40"/>
        <v>0</v>
      </c>
      <c r="AT280"/>
      <c r="AU280"/>
      <c r="AV280"/>
      <c r="AW280"/>
      <c r="AX280"/>
      <c r="AY280"/>
      <c r="AZ280"/>
      <c r="BA280"/>
      <c r="BB280"/>
      <c r="BC280"/>
      <c r="BD280"/>
      <c r="BE280"/>
    </row>
    <row r="281" spans="2:57" ht="27" customHeight="1">
      <c r="B281" s="297">
        <f t="shared" si="38"/>
        <v>20</v>
      </c>
      <c r="C281" s="338" t="s">
        <v>48</v>
      </c>
      <c r="D281" s="338" t="s">
        <v>44</v>
      </c>
      <c r="E281" s="331">
        <v>196</v>
      </c>
      <c r="F281" s="316">
        <v>1.5820000000000001</v>
      </c>
      <c r="G281" s="258">
        <v>189.73</v>
      </c>
      <c r="H281" s="258">
        <v>2.1000000000000001E-2</v>
      </c>
      <c r="I281" s="259">
        <v>196.45</v>
      </c>
      <c r="J281" s="727">
        <v>0.85599999999999998</v>
      </c>
      <c r="K281" s="378" t="s">
        <v>191</v>
      </c>
      <c r="L281" s="408"/>
      <c r="M281" s="408"/>
      <c r="AB281"/>
      <c r="AC281"/>
      <c r="AD281"/>
      <c r="AE281"/>
      <c r="AF281"/>
      <c r="AG281"/>
      <c r="AH281"/>
      <c r="AI281"/>
      <c r="AJ281"/>
      <c r="AK281"/>
      <c r="AL281"/>
      <c r="AM281"/>
      <c r="AN281"/>
      <c r="AO281"/>
      <c r="AP281" s="272"/>
      <c r="AQ281" s="283">
        <f t="shared" si="39"/>
        <v>206</v>
      </c>
      <c r="AR281">
        <f t="shared" si="37"/>
        <v>1480.89</v>
      </c>
      <c r="AS281">
        <f t="shared" si="40"/>
        <v>0</v>
      </c>
      <c r="AT281"/>
      <c r="AU281"/>
      <c r="AV281"/>
      <c r="AW281"/>
      <c r="AX281"/>
      <c r="AY281"/>
      <c r="AZ281"/>
      <c r="BA281"/>
      <c r="BB281"/>
      <c r="BC281"/>
      <c r="BD281"/>
      <c r="BE281"/>
    </row>
    <row r="282" spans="2:57" ht="27" customHeight="1">
      <c r="B282" s="297">
        <f t="shared" si="38"/>
        <v>21</v>
      </c>
      <c r="C282" s="338" t="s">
        <v>49</v>
      </c>
      <c r="D282" s="338" t="s">
        <v>44</v>
      </c>
      <c r="E282" s="331">
        <v>174</v>
      </c>
      <c r="F282" s="316">
        <v>0.47899999999999998</v>
      </c>
      <c r="G282" s="258">
        <v>167.52</v>
      </c>
      <c r="H282" s="258">
        <v>3.2000000000000001E-2</v>
      </c>
      <c r="I282" s="259">
        <v>166</v>
      </c>
      <c r="J282" s="727">
        <v>0</v>
      </c>
      <c r="K282" s="378" t="s">
        <v>191</v>
      </c>
      <c r="L282" s="408"/>
      <c r="M282" s="408"/>
      <c r="AB282"/>
      <c r="AC282"/>
      <c r="AD282"/>
      <c r="AE282"/>
      <c r="AF282"/>
      <c r="AG282"/>
      <c r="AH282"/>
      <c r="AI282"/>
      <c r="AJ282"/>
      <c r="AK282"/>
      <c r="AL282"/>
      <c r="AM282"/>
      <c r="AN282"/>
      <c r="AO282"/>
      <c r="AP282" s="272"/>
      <c r="AQ282" s="283">
        <f t="shared" si="39"/>
        <v>207</v>
      </c>
      <c r="AR282">
        <f t="shared" si="37"/>
        <v>1475.25</v>
      </c>
      <c r="AS282">
        <f t="shared" si="40"/>
        <v>0</v>
      </c>
      <c r="AT282"/>
      <c r="AU282"/>
      <c r="AV282"/>
      <c r="AW282"/>
      <c r="AX282"/>
      <c r="AY282"/>
      <c r="AZ282"/>
      <c r="BA282"/>
      <c r="BB282"/>
      <c r="BC282"/>
      <c r="BD282"/>
      <c r="BE282"/>
    </row>
    <row r="283" spans="2:57" ht="27" customHeight="1">
      <c r="B283" s="295">
        <f t="shared" si="38"/>
        <v>22</v>
      </c>
      <c r="C283" s="296" t="s">
        <v>50</v>
      </c>
      <c r="D283" s="296" t="s">
        <v>44</v>
      </c>
      <c r="E283" s="317">
        <v>229.1</v>
      </c>
      <c r="F283" s="334">
        <v>0.79200000000000004</v>
      </c>
      <c r="G283" s="257">
        <v>216.64</v>
      </c>
      <c r="H283" s="257">
        <v>1E-3</v>
      </c>
      <c r="I283" s="369">
        <v>224.73</v>
      </c>
      <c r="J283" s="729">
        <v>0.33900000000000002</v>
      </c>
      <c r="K283" s="378" t="s">
        <v>191</v>
      </c>
      <c r="L283" s="409"/>
      <c r="M283" s="409"/>
      <c r="AB283"/>
      <c r="AC283"/>
      <c r="AD283"/>
      <c r="AE283"/>
      <c r="AF283"/>
      <c r="AG283"/>
      <c r="AH283"/>
      <c r="AI283"/>
      <c r="AJ283"/>
      <c r="AK283"/>
      <c r="AL283"/>
      <c r="AM283"/>
      <c r="AN283"/>
      <c r="AO283"/>
      <c r="AP283" s="272"/>
      <c r="AQ283" s="283">
        <f t="shared" si="39"/>
        <v>208</v>
      </c>
      <c r="AR283">
        <f t="shared" si="37"/>
        <v>1470.32</v>
      </c>
      <c r="AS283">
        <f t="shared" si="40"/>
        <v>0</v>
      </c>
      <c r="AT283"/>
      <c r="AU283"/>
      <c r="AV283"/>
      <c r="AW283"/>
      <c r="AX283"/>
      <c r="AY283"/>
      <c r="AZ283"/>
      <c r="BA283"/>
      <c r="BB283"/>
      <c r="BC283"/>
      <c r="BD283"/>
      <c r="BE283"/>
    </row>
    <row r="284" spans="2:57" ht="27" customHeight="1">
      <c r="B284" s="297">
        <f t="shared" si="38"/>
        <v>23</v>
      </c>
      <c r="C284" s="338" t="s">
        <v>51</v>
      </c>
      <c r="D284" s="338" t="s">
        <v>44</v>
      </c>
      <c r="E284" s="331">
        <v>249</v>
      </c>
      <c r="F284" s="316">
        <v>2.1240000000000001</v>
      </c>
      <c r="G284" s="258">
        <v>243.13</v>
      </c>
      <c r="H284" s="258">
        <v>0.4</v>
      </c>
      <c r="I284" s="259">
        <v>245.9</v>
      </c>
      <c r="J284" s="728">
        <v>0.97299999999999998</v>
      </c>
      <c r="K284" s="378" t="s">
        <v>191</v>
      </c>
      <c r="L284" s="409"/>
      <c r="M284" s="409"/>
      <c r="V284" s="179" t="s">
        <v>211</v>
      </c>
      <c r="AB284"/>
      <c r="AC284"/>
      <c r="AD284"/>
      <c r="AE284"/>
      <c r="AF284"/>
      <c r="AG284"/>
      <c r="AH284"/>
      <c r="AI284"/>
      <c r="AJ284"/>
      <c r="AK284"/>
      <c r="AL284"/>
      <c r="AM284"/>
      <c r="AN284"/>
      <c r="AO284"/>
      <c r="AP284" s="272"/>
      <c r="AQ284" s="283">
        <f t="shared" si="39"/>
        <v>209</v>
      </c>
      <c r="AR284">
        <f t="shared" si="37"/>
        <v>1464.38</v>
      </c>
      <c r="AS284">
        <f t="shared" si="40"/>
        <v>0</v>
      </c>
      <c r="AT284"/>
      <c r="AU284"/>
      <c r="AV284"/>
      <c r="AW284"/>
      <c r="AX284"/>
      <c r="AY284"/>
      <c r="AZ284"/>
      <c r="BA284"/>
      <c r="BB284"/>
      <c r="BC284"/>
      <c r="BD284"/>
      <c r="BE284"/>
    </row>
    <row r="285" spans="2:57" ht="27" customHeight="1">
      <c r="B285" s="297">
        <f t="shared" si="38"/>
        <v>24</v>
      </c>
      <c r="C285" s="338" t="s">
        <v>52</v>
      </c>
      <c r="D285" s="338" t="s">
        <v>82</v>
      </c>
      <c r="E285" s="331">
        <v>164.75</v>
      </c>
      <c r="F285" s="331">
        <v>5</v>
      </c>
      <c r="G285" s="258">
        <v>140</v>
      </c>
      <c r="H285" s="258">
        <v>0</v>
      </c>
      <c r="I285" s="258">
        <v>149.13</v>
      </c>
      <c r="J285" s="728">
        <v>2.6480000000000001</v>
      </c>
      <c r="K285" s="378" t="s">
        <v>191</v>
      </c>
      <c r="L285" s="409"/>
      <c r="M285" s="409"/>
      <c r="AB285"/>
      <c r="AC285"/>
      <c r="AD285"/>
      <c r="AE285"/>
      <c r="AF285"/>
      <c r="AG285"/>
      <c r="AH285"/>
      <c r="AI285"/>
      <c r="AJ285"/>
      <c r="AK285"/>
      <c r="AL285"/>
      <c r="AM285"/>
      <c r="AN285"/>
      <c r="AO285"/>
      <c r="AP285" s="272"/>
      <c r="AQ285" s="283">
        <f t="shared" si="39"/>
        <v>210</v>
      </c>
      <c r="AR285">
        <f t="shared" si="37"/>
        <v>1456.25</v>
      </c>
      <c r="AS285">
        <f t="shared" si="40"/>
        <v>0</v>
      </c>
      <c r="AT285"/>
      <c r="AU285"/>
      <c r="AV285"/>
      <c r="AW285"/>
      <c r="AX285"/>
      <c r="AY285"/>
      <c r="AZ285"/>
      <c r="BA285"/>
      <c r="BB285"/>
      <c r="BC285"/>
      <c r="BD285"/>
      <c r="BE285"/>
    </row>
    <row r="286" spans="2:57" ht="27" customHeight="1">
      <c r="B286" s="297">
        <f t="shared" si="38"/>
        <v>25</v>
      </c>
      <c r="C286" s="338" t="s">
        <v>53</v>
      </c>
      <c r="D286" s="338" t="s">
        <v>82</v>
      </c>
      <c r="E286" s="331">
        <v>179.1</v>
      </c>
      <c r="F286" s="316">
        <v>4.2</v>
      </c>
      <c r="G286" s="259">
        <v>200.22</v>
      </c>
      <c r="H286" s="259">
        <v>0.99</v>
      </c>
      <c r="I286" s="258">
        <v>204.16</v>
      </c>
      <c r="J286" s="727">
        <v>2.8119999999999998</v>
      </c>
      <c r="K286" s="378" t="s">
        <v>191</v>
      </c>
      <c r="L286" s="408"/>
      <c r="M286" s="408"/>
      <c r="AB286"/>
      <c r="AC286"/>
      <c r="AD286"/>
      <c r="AE286"/>
      <c r="AF286"/>
      <c r="AG286"/>
      <c r="AH286"/>
      <c r="AI286"/>
      <c r="AJ286"/>
      <c r="AK286"/>
      <c r="AL286"/>
      <c r="AM286"/>
      <c r="AN286"/>
      <c r="AO286"/>
      <c r="AP286" s="272"/>
      <c r="AQ286" s="283">
        <f t="shared" si="39"/>
        <v>211</v>
      </c>
      <c r="AR286">
        <f t="shared" si="37"/>
        <v>1451.64</v>
      </c>
      <c r="AS286">
        <f t="shared" si="40"/>
        <v>0</v>
      </c>
      <c r="AT286"/>
      <c r="AU286"/>
      <c r="AV286"/>
      <c r="AW286"/>
      <c r="AX286"/>
      <c r="AY286"/>
      <c r="AZ286"/>
      <c r="BA286"/>
      <c r="BB286"/>
      <c r="BC286"/>
      <c r="BD286"/>
      <c r="BE286"/>
    </row>
    <row r="287" spans="2:57" ht="27" customHeight="1">
      <c r="B287" s="297">
        <f t="shared" si="38"/>
        <v>26</v>
      </c>
      <c r="C287" s="338" t="s">
        <v>54</v>
      </c>
      <c r="D287" s="338" t="s">
        <v>83</v>
      </c>
      <c r="E287" s="331">
        <v>325.56</v>
      </c>
      <c r="F287" s="316">
        <v>0.70099999999999996</v>
      </c>
      <c r="G287" s="259">
        <v>318.33999999999997</v>
      </c>
      <c r="H287" s="259">
        <v>0.10299999999999999</v>
      </c>
      <c r="I287" s="259">
        <v>322.85000000000002</v>
      </c>
      <c r="J287" s="728">
        <v>0.4</v>
      </c>
      <c r="K287" s="378" t="s">
        <v>191</v>
      </c>
      <c r="L287" s="409"/>
      <c r="M287" s="409"/>
      <c r="AB287"/>
      <c r="AC287"/>
      <c r="AD287"/>
      <c r="AE287"/>
      <c r="AF287"/>
      <c r="AG287"/>
      <c r="AH287"/>
      <c r="AI287"/>
      <c r="AJ287"/>
      <c r="AK287"/>
      <c r="AL287"/>
      <c r="AM287"/>
      <c r="AN287"/>
      <c r="AO287"/>
      <c r="AP287" s="272"/>
      <c r="AQ287" s="283">
        <f t="shared" si="39"/>
        <v>212</v>
      </c>
      <c r="AR287">
        <f t="shared" si="37"/>
        <v>1438.53</v>
      </c>
      <c r="AS287">
        <f t="shared" si="40"/>
        <v>0</v>
      </c>
      <c r="AT287"/>
      <c r="AU287"/>
      <c r="AV287"/>
      <c r="AW287"/>
      <c r="AX287"/>
      <c r="AY287"/>
      <c r="AZ287"/>
      <c r="BA287"/>
      <c r="BB287"/>
      <c r="BC287"/>
      <c r="BD287"/>
      <c r="BE287"/>
    </row>
    <row r="288" spans="2:57" ht="27" customHeight="1">
      <c r="B288" s="297">
        <f t="shared" si="38"/>
        <v>27</v>
      </c>
      <c r="C288" s="338" t="s">
        <v>55</v>
      </c>
      <c r="D288" s="338" t="s">
        <v>83</v>
      </c>
      <c r="E288" s="331">
        <v>129.19999999999999</v>
      </c>
      <c r="F288" s="316">
        <v>0.5</v>
      </c>
      <c r="G288" s="258">
        <v>122.63</v>
      </c>
      <c r="H288" s="258">
        <v>0.01</v>
      </c>
      <c r="I288" s="259">
        <v>128.15</v>
      </c>
      <c r="J288" s="727">
        <v>0.56999999999999995</v>
      </c>
      <c r="K288" s="378" t="s">
        <v>191</v>
      </c>
      <c r="L288" s="408"/>
      <c r="M288" s="408"/>
      <c r="AB288"/>
      <c r="AC288"/>
      <c r="AD288"/>
      <c r="AE288"/>
      <c r="AF288"/>
      <c r="AG288"/>
      <c r="AH288"/>
      <c r="AI288"/>
      <c r="AJ288"/>
      <c r="AK288"/>
      <c r="AL288"/>
      <c r="AM288"/>
      <c r="AN288"/>
      <c r="AO288"/>
      <c r="AP288" s="272"/>
      <c r="AQ288" s="283">
        <f t="shared" si="39"/>
        <v>213</v>
      </c>
      <c r="AR288">
        <f t="shared" si="37"/>
        <v>1431.88</v>
      </c>
      <c r="AS288">
        <f t="shared" si="40"/>
        <v>0</v>
      </c>
      <c r="AT288"/>
      <c r="AU288"/>
      <c r="AV288"/>
      <c r="AW288"/>
      <c r="AX288"/>
      <c r="AY288"/>
      <c r="AZ288"/>
      <c r="BA288"/>
      <c r="BB288"/>
      <c r="BC288"/>
      <c r="BD288"/>
      <c r="BE288"/>
    </row>
    <row r="289" spans="2:57" ht="27" customHeight="1">
      <c r="B289" s="297">
        <f t="shared" si="38"/>
        <v>28</v>
      </c>
      <c r="C289" s="338" t="s">
        <v>56</v>
      </c>
      <c r="D289" s="338" t="s">
        <v>83</v>
      </c>
      <c r="E289" s="331">
        <v>282.77999999999997</v>
      </c>
      <c r="F289" s="316">
        <v>0.51300000000000001</v>
      </c>
      <c r="G289" s="258">
        <v>278.83</v>
      </c>
      <c r="H289" s="258">
        <v>0.122</v>
      </c>
      <c r="I289" s="258">
        <v>282.89999999999998</v>
      </c>
      <c r="J289" s="727">
        <v>0.47499999999999998</v>
      </c>
      <c r="K289" s="378" t="s">
        <v>191</v>
      </c>
      <c r="L289" s="408"/>
      <c r="M289" s="408"/>
      <c r="AB289"/>
      <c r="AC289"/>
      <c r="AD289"/>
      <c r="AE289"/>
      <c r="AF289"/>
      <c r="AG289"/>
      <c r="AH289"/>
      <c r="AI289"/>
      <c r="AJ289"/>
      <c r="AK289"/>
      <c r="AL289"/>
      <c r="AM289"/>
      <c r="AN289"/>
      <c r="AO289"/>
      <c r="AP289" s="272"/>
      <c r="AQ289" s="283">
        <f t="shared" si="39"/>
        <v>214</v>
      </c>
      <c r="AR289">
        <f t="shared" ref="AR289:AR302" si="41">IF(AJ7="tad","tad",AJ7)</f>
        <v>1419.43</v>
      </c>
      <c r="AS289">
        <f t="shared" si="40"/>
        <v>0</v>
      </c>
      <c r="AT289"/>
      <c r="AU289"/>
      <c r="AV289"/>
      <c r="AW289"/>
      <c r="AX289"/>
      <c r="AY289"/>
      <c r="AZ289"/>
      <c r="BA289"/>
      <c r="BB289"/>
      <c r="BC289"/>
      <c r="BD289"/>
      <c r="BE289"/>
    </row>
    <row r="290" spans="2:57" ht="27" customHeight="1">
      <c r="B290" s="297">
        <f t="shared" si="38"/>
        <v>29</v>
      </c>
      <c r="C290" s="338" t="s">
        <v>57</v>
      </c>
      <c r="D290" s="338" t="s">
        <v>83</v>
      </c>
      <c r="E290" s="331">
        <v>99</v>
      </c>
      <c r="F290" s="316">
        <v>2.6110000000000002</v>
      </c>
      <c r="G290" s="258">
        <v>95.35</v>
      </c>
      <c r="H290" s="258">
        <v>0.78200000000000003</v>
      </c>
      <c r="I290" s="259">
        <v>96.99</v>
      </c>
      <c r="J290" s="728">
        <v>1.542</v>
      </c>
      <c r="K290" s="378" t="s">
        <v>191</v>
      </c>
      <c r="L290" s="409"/>
      <c r="M290" s="409"/>
      <c r="AB290"/>
      <c r="AC290"/>
      <c r="AD290"/>
      <c r="AE290"/>
      <c r="AF290"/>
      <c r="AG290"/>
      <c r="AH290"/>
      <c r="AI290"/>
      <c r="AJ290"/>
      <c r="AK290"/>
      <c r="AL290"/>
      <c r="AM290"/>
      <c r="AN290"/>
      <c r="AO290"/>
      <c r="AP290" s="272"/>
      <c r="AQ290" s="283">
        <f t="shared" si="39"/>
        <v>215</v>
      </c>
      <c r="AR290">
        <f t="shared" si="41"/>
        <v>1412.6</v>
      </c>
      <c r="AS290">
        <f t="shared" si="40"/>
        <v>0</v>
      </c>
      <c r="AT290"/>
      <c r="AU290"/>
      <c r="AV290"/>
      <c r="AW290"/>
      <c r="AX290"/>
      <c r="AY290"/>
      <c r="AZ290"/>
      <c r="BA290"/>
      <c r="BB290"/>
      <c r="BC290"/>
      <c r="BD290"/>
      <c r="BE290"/>
    </row>
    <row r="291" spans="2:57" ht="27" customHeight="1">
      <c r="B291" s="297">
        <f t="shared" si="38"/>
        <v>30</v>
      </c>
      <c r="C291" s="338" t="s">
        <v>58</v>
      </c>
      <c r="D291" s="338" t="s">
        <v>83</v>
      </c>
      <c r="E291" s="331">
        <v>189.7</v>
      </c>
      <c r="F291" s="331">
        <v>7.9000000000000001E-2</v>
      </c>
      <c r="G291" s="258">
        <v>187.36</v>
      </c>
      <c r="H291" s="258">
        <v>1.2E-2</v>
      </c>
      <c r="I291" s="259">
        <v>187.47</v>
      </c>
      <c r="J291" s="728">
        <v>1.6E-2</v>
      </c>
      <c r="K291" s="378" t="s">
        <v>191</v>
      </c>
      <c r="L291" s="409"/>
      <c r="M291" s="409"/>
      <c r="AB291"/>
      <c r="AC291"/>
      <c r="AD291"/>
      <c r="AE291"/>
      <c r="AF291"/>
      <c r="AG291"/>
      <c r="AH291"/>
      <c r="AI291"/>
      <c r="AJ291"/>
      <c r="AK291"/>
      <c r="AL291"/>
      <c r="AM291"/>
      <c r="AN291"/>
      <c r="AO291"/>
      <c r="AP291" s="272"/>
      <c r="AQ291" s="283">
        <f t="shared" si="39"/>
        <v>216</v>
      </c>
      <c r="AR291">
        <f t="shared" si="41"/>
        <v>1404.41</v>
      </c>
      <c r="AS291">
        <f t="shared" si="40"/>
        <v>0</v>
      </c>
      <c r="AT291"/>
      <c r="AU291"/>
      <c r="AV291"/>
      <c r="AW291"/>
      <c r="AX291"/>
      <c r="AY291"/>
      <c r="AZ291"/>
      <c r="BA291"/>
      <c r="BB291"/>
      <c r="BC291"/>
      <c r="BD291"/>
      <c r="BE291"/>
    </row>
    <row r="292" spans="2:57" ht="27" customHeight="1">
      <c r="B292" s="297">
        <f t="shared" si="38"/>
        <v>31</v>
      </c>
      <c r="C292" s="338" t="s">
        <v>59</v>
      </c>
      <c r="D292" s="338" t="s">
        <v>83</v>
      </c>
      <c r="E292" s="331">
        <v>171.19</v>
      </c>
      <c r="F292" s="316">
        <v>9.6879999999999994E-2</v>
      </c>
      <c r="G292" s="258">
        <v>169.13</v>
      </c>
      <c r="H292" s="298">
        <v>4.7E-2</v>
      </c>
      <c r="I292" s="259">
        <v>169.32</v>
      </c>
      <c r="J292" s="728">
        <v>5.1999999999999998E-2</v>
      </c>
      <c r="K292" s="378" t="s">
        <v>191</v>
      </c>
      <c r="L292" s="409"/>
      <c r="M292" s="409"/>
      <c r="AB292"/>
      <c r="AC292"/>
      <c r="AD292"/>
      <c r="AE292"/>
      <c r="AF292"/>
      <c r="AG292"/>
      <c r="AH292"/>
      <c r="AI292"/>
      <c r="AJ292"/>
      <c r="AK292"/>
      <c r="AL292"/>
      <c r="AM292"/>
      <c r="AN292"/>
      <c r="AO292"/>
      <c r="AP292" s="272"/>
      <c r="AQ292" s="283">
        <f t="shared" si="39"/>
        <v>217</v>
      </c>
      <c r="AR292">
        <f t="shared" si="41"/>
        <v>1399.4</v>
      </c>
      <c r="AS292">
        <f t="shared" si="40"/>
        <v>0</v>
      </c>
      <c r="AT292"/>
      <c r="AU292"/>
      <c r="AV292"/>
      <c r="AW292"/>
      <c r="AX292"/>
      <c r="AY292"/>
      <c r="AZ292"/>
      <c r="BA292"/>
      <c r="BB292"/>
      <c r="BC292"/>
      <c r="BD292"/>
      <c r="BE292"/>
    </row>
    <row r="293" spans="2:57" ht="27" customHeight="1">
      <c r="B293" s="297">
        <f t="shared" si="38"/>
        <v>32</v>
      </c>
      <c r="C293" s="338" t="s">
        <v>60</v>
      </c>
      <c r="D293" s="338" t="s">
        <v>84</v>
      </c>
      <c r="E293" s="331">
        <v>142.6</v>
      </c>
      <c r="F293" s="316">
        <v>9.157</v>
      </c>
      <c r="G293" s="258">
        <v>138.05000000000001</v>
      </c>
      <c r="H293" s="258">
        <v>3.5230000000000001</v>
      </c>
      <c r="I293" s="258">
        <v>139.43</v>
      </c>
      <c r="J293" s="730">
        <v>6.7279999999999998</v>
      </c>
      <c r="K293" s="378" t="s">
        <v>191</v>
      </c>
      <c r="L293" s="410"/>
      <c r="M293" s="410"/>
      <c r="AB293"/>
      <c r="AC293"/>
      <c r="AD293"/>
      <c r="AE293"/>
      <c r="AF293"/>
      <c r="AG293"/>
      <c r="AH293"/>
      <c r="AI293"/>
      <c r="AJ293"/>
      <c r="AK293"/>
      <c r="AL293"/>
      <c r="AM293"/>
      <c r="AN293"/>
      <c r="AO293"/>
      <c r="AP293" s="272"/>
      <c r="AQ293" s="283">
        <f t="shared" si="39"/>
        <v>218</v>
      </c>
      <c r="AR293">
        <f t="shared" si="41"/>
        <v>1394.54</v>
      </c>
      <c r="AS293">
        <f t="shared" si="40"/>
        <v>0</v>
      </c>
      <c r="AT293"/>
      <c r="AU293"/>
      <c r="AV293"/>
      <c r="AW293"/>
      <c r="AX293"/>
      <c r="AY293"/>
      <c r="AZ293"/>
      <c r="BA293"/>
      <c r="BB293"/>
      <c r="BC293"/>
      <c r="BD293"/>
      <c r="BE293"/>
    </row>
    <row r="294" spans="2:57" ht="27" customHeight="1">
      <c r="B294" s="297">
        <f t="shared" si="38"/>
        <v>33</v>
      </c>
      <c r="C294" s="338" t="s">
        <v>61</v>
      </c>
      <c r="D294" s="338" t="s">
        <v>84</v>
      </c>
      <c r="E294" s="331">
        <v>239.5</v>
      </c>
      <c r="F294" s="316">
        <v>2.6720000000000002</v>
      </c>
      <c r="G294" s="258">
        <v>237.93</v>
      </c>
      <c r="H294" s="298">
        <v>1.8240000000000001</v>
      </c>
      <c r="I294" s="665">
        <v>238.7</v>
      </c>
      <c r="J294" s="731">
        <v>2.2440000000000002</v>
      </c>
      <c r="K294" s="378" t="s">
        <v>191</v>
      </c>
      <c r="L294" s="410"/>
      <c r="M294" s="410"/>
      <c r="AB294"/>
      <c r="AC294"/>
      <c r="AD294"/>
      <c r="AE294"/>
      <c r="AF294"/>
      <c r="AG294"/>
      <c r="AH294"/>
      <c r="AI294"/>
      <c r="AJ294"/>
      <c r="AK294"/>
      <c r="AL294"/>
      <c r="AM294"/>
      <c r="AN294"/>
      <c r="AO294"/>
      <c r="AP294" s="272"/>
      <c r="AQ294" s="283">
        <f t="shared" si="39"/>
        <v>219</v>
      </c>
      <c r="AR294">
        <f t="shared" si="41"/>
        <v>1390.65</v>
      </c>
      <c r="AS294">
        <f t="shared" si="40"/>
        <v>0</v>
      </c>
      <c r="AT294"/>
      <c r="AU294"/>
      <c r="AV294"/>
      <c r="AW294"/>
      <c r="AX294"/>
      <c r="AY294"/>
      <c r="AZ294"/>
      <c r="BA294"/>
      <c r="BB294"/>
      <c r="BC294"/>
      <c r="BD294"/>
      <c r="BE294"/>
    </row>
    <row r="295" spans="2:57" ht="27" customHeight="1">
      <c r="B295" s="297">
        <f t="shared" si="38"/>
        <v>34</v>
      </c>
      <c r="C295" s="338" t="s">
        <v>62</v>
      </c>
      <c r="D295" s="338" t="s">
        <v>85</v>
      </c>
      <c r="E295" s="331">
        <v>120.5</v>
      </c>
      <c r="F295" s="316">
        <v>3.677</v>
      </c>
      <c r="G295" s="258">
        <v>120.25</v>
      </c>
      <c r="H295" s="258">
        <v>3.2050000000000001</v>
      </c>
      <c r="I295" s="258">
        <v>120.84</v>
      </c>
      <c r="J295" s="727">
        <v>4.3209999999999997</v>
      </c>
      <c r="K295" s="378" t="s">
        <v>191</v>
      </c>
      <c r="L295" s="408"/>
      <c r="M295" s="408"/>
      <c r="AB295"/>
      <c r="AC295"/>
      <c r="AD295"/>
      <c r="AE295"/>
      <c r="AF295"/>
      <c r="AG295"/>
      <c r="AH295"/>
      <c r="AI295"/>
      <c r="AJ295"/>
      <c r="AK295"/>
      <c r="AL295"/>
      <c r="AM295"/>
      <c r="AN295"/>
      <c r="AO295"/>
      <c r="AP295" s="272"/>
      <c r="AQ295" s="283">
        <f t="shared" si="39"/>
        <v>220</v>
      </c>
      <c r="AR295">
        <f t="shared" si="41"/>
        <v>1386.04</v>
      </c>
      <c r="AS295">
        <f t="shared" si="40"/>
        <v>0</v>
      </c>
      <c r="AT295"/>
      <c r="AU295"/>
      <c r="AV295"/>
      <c r="AW295"/>
      <c r="AX295"/>
      <c r="AY295"/>
      <c r="AZ295"/>
      <c r="BA295"/>
      <c r="BB295"/>
      <c r="BC295"/>
      <c r="BD295"/>
      <c r="BE295"/>
    </row>
    <row r="296" spans="2:57" ht="27" customHeight="1">
      <c r="B296" s="297">
        <f t="shared" si="38"/>
        <v>35</v>
      </c>
      <c r="C296" s="338" t="s">
        <v>63</v>
      </c>
      <c r="D296" s="338" t="s">
        <v>86</v>
      </c>
      <c r="E296" s="331">
        <v>110.56</v>
      </c>
      <c r="F296" s="316">
        <v>2.75</v>
      </c>
      <c r="G296" s="258">
        <v>108.72</v>
      </c>
      <c r="H296" s="258">
        <v>0.82099999999999995</v>
      </c>
      <c r="I296" s="258">
        <v>110.02</v>
      </c>
      <c r="J296" s="727">
        <v>1.7250000000000001</v>
      </c>
      <c r="K296" s="378" t="s">
        <v>191</v>
      </c>
      <c r="L296" s="408"/>
      <c r="M296" s="408"/>
      <c r="AB296"/>
      <c r="AC296"/>
      <c r="AD296"/>
      <c r="AE296"/>
      <c r="AF296"/>
      <c r="AG296"/>
      <c r="AH296"/>
      <c r="AI296"/>
      <c r="AJ296"/>
      <c r="AK296"/>
      <c r="AL296"/>
      <c r="AM296"/>
      <c r="AN296"/>
      <c r="AO296"/>
      <c r="AP296" s="272"/>
      <c r="AQ296" s="283">
        <f t="shared" si="39"/>
        <v>221</v>
      </c>
      <c r="AR296">
        <f t="shared" si="41"/>
        <v>1383.94</v>
      </c>
      <c r="AS296">
        <f t="shared" si="40"/>
        <v>0</v>
      </c>
      <c r="AT296"/>
      <c r="AU296"/>
      <c r="AV296"/>
      <c r="AW296"/>
      <c r="AX296"/>
      <c r="AY296"/>
      <c r="AZ296"/>
      <c r="BA296"/>
      <c r="BB296"/>
      <c r="BC296"/>
      <c r="BD296"/>
      <c r="BE296"/>
    </row>
    <row r="297" spans="2:57" ht="27" customHeight="1">
      <c r="B297" s="297">
        <f t="shared" si="38"/>
        <v>36</v>
      </c>
      <c r="C297" s="338" t="s">
        <v>64</v>
      </c>
      <c r="D297" s="338" t="s">
        <v>87</v>
      </c>
      <c r="E297" s="331">
        <v>72</v>
      </c>
      <c r="F297" s="316">
        <v>38.036000000000001</v>
      </c>
      <c r="G297" s="258">
        <v>61.22</v>
      </c>
      <c r="H297" s="298">
        <v>14.93</v>
      </c>
      <c r="I297" s="258">
        <v>66.849999999999994</v>
      </c>
      <c r="J297" s="730">
        <v>24.56</v>
      </c>
      <c r="K297" s="378"/>
      <c r="L297" s="410"/>
      <c r="M297" s="401"/>
      <c r="AB297"/>
      <c r="AC297"/>
      <c r="AD297"/>
      <c r="AE297"/>
      <c r="AF297"/>
      <c r="AG297"/>
      <c r="AH297"/>
      <c r="AI297"/>
      <c r="AJ297"/>
      <c r="AK297"/>
      <c r="AL297"/>
      <c r="AM297"/>
      <c r="AN297"/>
      <c r="AO297"/>
      <c r="AP297" s="272"/>
      <c r="AQ297" s="283">
        <f t="shared" si="39"/>
        <v>222</v>
      </c>
      <c r="AR297">
        <f t="shared" si="41"/>
        <v>1382.43</v>
      </c>
      <c r="AS297">
        <f t="shared" si="40"/>
        <v>0</v>
      </c>
      <c r="AT297"/>
      <c r="AU297"/>
      <c r="AV297"/>
      <c r="AW297"/>
      <c r="AX297"/>
      <c r="AY297"/>
      <c r="AZ297"/>
      <c r="BA297"/>
      <c r="BB297"/>
      <c r="BC297"/>
      <c r="BD297"/>
      <c r="BE297"/>
    </row>
    <row r="298" spans="2:57" ht="27" customHeight="1">
      <c r="B298" s="297">
        <f t="shared" si="38"/>
        <v>37</v>
      </c>
      <c r="C298" s="338" t="s">
        <v>65</v>
      </c>
      <c r="D298" s="338" t="s">
        <v>87</v>
      </c>
      <c r="E298" s="331">
        <v>185</v>
      </c>
      <c r="F298" s="316">
        <v>388.72199999999998</v>
      </c>
      <c r="G298" s="258">
        <v>170.67</v>
      </c>
      <c r="H298" s="298">
        <v>249.6</v>
      </c>
      <c r="I298" s="258">
        <v>180.94</v>
      </c>
      <c r="J298" s="723">
        <v>346.49</v>
      </c>
      <c r="K298" s="378" t="s">
        <v>191</v>
      </c>
      <c r="L298" s="410"/>
      <c r="M298" s="401"/>
      <c r="AB298"/>
      <c r="AC298"/>
      <c r="AD298"/>
      <c r="AE298"/>
      <c r="AF298"/>
      <c r="AG298"/>
      <c r="AH298"/>
      <c r="AI298"/>
      <c r="AJ298"/>
      <c r="AK298"/>
      <c r="AL298"/>
      <c r="AM298"/>
      <c r="AN298"/>
      <c r="AO298"/>
      <c r="AP298" s="272"/>
      <c r="AQ298" s="283">
        <f t="shared" si="39"/>
        <v>223</v>
      </c>
      <c r="AR298">
        <f t="shared" si="41"/>
        <v>1375.84</v>
      </c>
      <c r="AS298">
        <f t="shared" si="40"/>
        <v>0</v>
      </c>
      <c r="AT298"/>
      <c r="AU298"/>
      <c r="AV298"/>
      <c r="AW298"/>
      <c r="AX298"/>
      <c r="AY298"/>
      <c r="AZ298"/>
      <c r="BA298"/>
      <c r="BB298"/>
      <c r="BC298"/>
      <c r="BD298"/>
      <c r="BE298"/>
    </row>
    <row r="299" spans="2:57" ht="27" customHeight="1">
      <c r="B299" s="297">
        <v>38</v>
      </c>
      <c r="C299" s="338" t="s">
        <v>66</v>
      </c>
      <c r="D299" s="338" t="s">
        <v>88</v>
      </c>
      <c r="E299" s="331">
        <v>231</v>
      </c>
      <c r="F299" s="316">
        <v>30.48</v>
      </c>
      <c r="G299" s="258">
        <v>229</v>
      </c>
      <c r="H299" s="298">
        <v>5.181</v>
      </c>
      <c r="I299" s="258">
        <v>230.89</v>
      </c>
      <c r="J299" s="730">
        <v>16.573</v>
      </c>
      <c r="K299" s="378" t="s">
        <v>191</v>
      </c>
      <c r="L299" s="410"/>
      <c r="M299" s="401"/>
      <c r="AB299"/>
      <c r="AC299"/>
      <c r="AD299"/>
      <c r="AE299"/>
      <c r="AF299"/>
      <c r="AG299"/>
      <c r="AH299"/>
      <c r="AI299"/>
      <c r="AJ299"/>
      <c r="AK299"/>
      <c r="AL299"/>
      <c r="AM299"/>
      <c r="AN299"/>
      <c r="AO299"/>
      <c r="AP299" s="272"/>
      <c r="AQ299" s="283">
        <f t="shared" si="39"/>
        <v>224</v>
      </c>
      <c r="AR299">
        <f t="shared" si="41"/>
        <v>1369.63</v>
      </c>
      <c r="AS299">
        <f t="shared" si="40"/>
        <v>0</v>
      </c>
      <c r="AT299"/>
      <c r="AU299"/>
      <c r="AV299"/>
      <c r="AW299"/>
      <c r="AX299"/>
      <c r="AY299"/>
      <c r="AZ299"/>
      <c r="BA299"/>
      <c r="BB299"/>
      <c r="BC299"/>
      <c r="BD299"/>
      <c r="BE299"/>
    </row>
    <row r="300" spans="2:57" ht="27" customHeight="1">
      <c r="B300" s="295">
        <v>39</v>
      </c>
      <c r="C300" s="296" t="s">
        <v>212</v>
      </c>
      <c r="D300" s="296" t="s">
        <v>76</v>
      </c>
      <c r="E300" s="317">
        <v>149.30000000000001</v>
      </c>
      <c r="F300" s="334">
        <v>17.670000000000002</v>
      </c>
      <c r="G300" s="317">
        <v>140.34</v>
      </c>
      <c r="H300" s="334">
        <v>2.99</v>
      </c>
      <c r="I300" s="317">
        <v>149.36000000000001</v>
      </c>
      <c r="J300" s="725">
        <v>10.98</v>
      </c>
      <c r="K300" s="396"/>
      <c r="L300" s="411"/>
      <c r="M300" s="411"/>
      <c r="AB300"/>
      <c r="AC300"/>
      <c r="AD300"/>
      <c r="AE300"/>
      <c r="AF300"/>
      <c r="AG300"/>
      <c r="AH300"/>
      <c r="AI300"/>
      <c r="AJ300"/>
      <c r="AK300"/>
      <c r="AL300"/>
      <c r="AM300"/>
      <c r="AN300"/>
      <c r="AO300"/>
      <c r="AP300" s="272"/>
      <c r="AQ300" s="283">
        <f t="shared" si="39"/>
        <v>225</v>
      </c>
      <c r="AR300">
        <f t="shared" si="41"/>
        <v>1371.03</v>
      </c>
      <c r="AS300">
        <f t="shared" si="40"/>
        <v>0</v>
      </c>
      <c r="AT300"/>
      <c r="AU300"/>
      <c r="AV300"/>
      <c r="AW300"/>
      <c r="AX300"/>
      <c r="AY300"/>
      <c r="AZ300"/>
      <c r="BA300"/>
      <c r="BB300"/>
      <c r="BC300"/>
      <c r="BD300"/>
      <c r="BE300"/>
    </row>
    <row r="301" spans="2:57" ht="27" customHeight="1">
      <c r="B301" s="297">
        <f>+B300+1</f>
        <v>40</v>
      </c>
      <c r="C301" s="338" t="s">
        <v>213</v>
      </c>
      <c r="D301" s="338" t="s">
        <v>80</v>
      </c>
      <c r="E301" s="331">
        <v>39</v>
      </c>
      <c r="F301" s="316">
        <v>0.47399999999999998</v>
      </c>
      <c r="G301" s="331"/>
      <c r="H301" s="316"/>
      <c r="I301" s="678">
        <v>38.04</v>
      </c>
      <c r="J301" s="727">
        <v>0.372</v>
      </c>
      <c r="K301" s="396"/>
      <c r="L301" s="475"/>
      <c r="M301" s="411"/>
      <c r="AB301"/>
      <c r="AC301"/>
      <c r="AD301"/>
      <c r="AE301"/>
      <c r="AF301"/>
      <c r="AG301"/>
      <c r="AH301"/>
      <c r="AI301"/>
      <c r="AJ301"/>
      <c r="AK301"/>
      <c r="AL301"/>
      <c r="AM301"/>
      <c r="AN301"/>
      <c r="AO301"/>
      <c r="AP301" s="272"/>
      <c r="AQ301" s="283">
        <f t="shared" si="39"/>
        <v>226</v>
      </c>
      <c r="AR301">
        <f t="shared" si="41"/>
        <v>1373.65</v>
      </c>
      <c r="AS301">
        <f t="shared" si="40"/>
        <v>0</v>
      </c>
      <c r="AT301"/>
      <c r="AU301"/>
      <c r="AV301"/>
      <c r="AW301"/>
      <c r="AX301"/>
      <c r="AY301"/>
      <c r="AZ301"/>
      <c r="BA301"/>
      <c r="BB301"/>
      <c r="BC301"/>
      <c r="BD301"/>
      <c r="BE301"/>
    </row>
    <row r="302" spans="2:57" ht="27" customHeight="1" thickBot="1">
      <c r="B302" s="299">
        <v>41</v>
      </c>
      <c r="C302" s="300" t="s">
        <v>214</v>
      </c>
      <c r="D302" s="300" t="s">
        <v>80</v>
      </c>
      <c r="E302" s="339">
        <v>70</v>
      </c>
      <c r="F302" s="318">
        <v>0.81699999999999995</v>
      </c>
      <c r="G302" s="339"/>
      <c r="H302" s="318"/>
      <c r="I302" s="673">
        <v>70.05</v>
      </c>
      <c r="J302" s="727">
        <v>0.753</v>
      </c>
      <c r="K302" s="397"/>
      <c r="L302" s="475"/>
      <c r="M302" s="411"/>
      <c r="AB302"/>
      <c r="AC302"/>
      <c r="AD302"/>
      <c r="AE302"/>
      <c r="AF302"/>
      <c r="AG302"/>
      <c r="AH302"/>
      <c r="AI302"/>
      <c r="AJ302"/>
      <c r="AK302"/>
      <c r="AL302"/>
      <c r="AM302"/>
      <c r="AN302"/>
      <c r="AO302"/>
      <c r="AP302" s="272"/>
      <c r="AQ302" s="283">
        <f t="shared" si="39"/>
        <v>227</v>
      </c>
      <c r="AR302">
        <f t="shared" si="41"/>
        <v>1384.04</v>
      </c>
      <c r="AS302">
        <f t="shared" si="40"/>
        <v>0</v>
      </c>
      <c r="AT302"/>
      <c r="AU302"/>
      <c r="AV302"/>
      <c r="AW302"/>
      <c r="AX302"/>
      <c r="AY302"/>
      <c r="AZ302"/>
      <c r="BA302"/>
      <c r="BB302"/>
      <c r="BC302"/>
      <c r="BD302"/>
      <c r="BE302"/>
    </row>
    <row r="303" spans="2:57" ht="27" customHeight="1" thickBot="1">
      <c r="B303" s="293"/>
      <c r="C303" s="294" t="s">
        <v>67</v>
      </c>
      <c r="D303" s="294"/>
      <c r="E303" s="320"/>
      <c r="F303" s="319">
        <f>SUM(F262:F302)</f>
        <v>1813.882478</v>
      </c>
      <c r="G303" s="320"/>
      <c r="H303" s="319">
        <f>SUM(H265:H302)</f>
        <v>554.10700000000008</v>
      </c>
      <c r="I303" s="320"/>
      <c r="J303" s="282">
        <f>SUM(J262:J302)</f>
        <v>1097.6120000000003</v>
      </c>
      <c r="K303" s="477"/>
      <c r="L303" s="476"/>
      <c r="M303" s="187"/>
      <c r="AB303"/>
      <c r="AC303"/>
      <c r="AD303"/>
      <c r="AE303"/>
      <c r="AF303"/>
      <c r="AG303"/>
      <c r="AH303"/>
      <c r="AI303"/>
      <c r="AJ303"/>
      <c r="AK303"/>
      <c r="AL303"/>
      <c r="AM303"/>
      <c r="AN303"/>
      <c r="AO303"/>
      <c r="AP303" s="272"/>
      <c r="AQ303" s="283"/>
      <c r="AR303"/>
      <c r="AS303"/>
      <c r="AT303"/>
      <c r="AU303"/>
      <c r="AV303"/>
      <c r="AW303"/>
      <c r="AX303"/>
      <c r="AY303"/>
      <c r="AZ303"/>
      <c r="BA303"/>
      <c r="BB303"/>
      <c r="BC303"/>
      <c r="BD303"/>
      <c r="BE303"/>
    </row>
    <row r="304" spans="2:57" ht="27" customHeight="1" thickBot="1">
      <c r="B304" s="301" t="s">
        <v>68</v>
      </c>
      <c r="C304" s="386" t="s">
        <v>69</v>
      </c>
      <c r="D304" s="386"/>
      <c r="E304" s="324"/>
      <c r="F304" s="321"/>
      <c r="G304" s="322"/>
      <c r="H304" s="323">
        <v>1</v>
      </c>
      <c r="I304" s="324"/>
      <c r="J304" s="267">
        <f>IFERROR(+J303/H303,0)</f>
        <v>1.9808665113416726</v>
      </c>
      <c r="K304" s="302"/>
      <c r="L304" s="314"/>
      <c r="M304" s="187"/>
      <c r="AB304"/>
      <c r="AC304"/>
      <c r="AD304"/>
      <c r="AE304"/>
      <c r="AF304"/>
      <c r="AG304"/>
      <c r="AH304"/>
      <c r="AI304"/>
      <c r="AJ304"/>
      <c r="AK304"/>
      <c r="AL304"/>
      <c r="AM304"/>
      <c r="AN304"/>
      <c r="AO304"/>
      <c r="AP304" s="272"/>
      <c r="AQ304" s="283"/>
      <c r="AR304"/>
      <c r="AS304"/>
      <c r="AT304"/>
      <c r="AU304"/>
      <c r="AV304"/>
      <c r="AW304"/>
      <c r="AX304"/>
      <c r="AY304"/>
      <c r="AZ304"/>
      <c r="BA304"/>
      <c r="BB304"/>
      <c r="BC304"/>
      <c r="BD304"/>
      <c r="BE304"/>
    </row>
    <row r="305" spans="2:57" ht="27" customHeight="1" thickBot="1">
      <c r="B305" s="303"/>
      <c r="C305" s="519" t="s">
        <v>216</v>
      </c>
      <c r="D305" s="304"/>
      <c r="E305" s="379">
        <v>1736.79</v>
      </c>
      <c r="F305" s="325">
        <v>1</v>
      </c>
      <c r="G305" s="326" t="s">
        <v>68</v>
      </c>
      <c r="H305" s="325">
        <f>+H303/F303*100%</f>
        <v>0.30548120218403702</v>
      </c>
      <c r="I305" s="327"/>
      <c r="J305" s="268">
        <f>+J303/F303</f>
        <v>0.60511748325075354</v>
      </c>
      <c r="K305" s="302"/>
      <c r="L305" s="314"/>
      <c r="M305" s="187"/>
      <c r="AB305"/>
      <c r="AC305"/>
      <c r="AD305"/>
      <c r="AE305"/>
      <c r="AF305"/>
      <c r="AG305"/>
      <c r="AH305"/>
      <c r="AI305"/>
      <c r="AJ305"/>
      <c r="AK305"/>
      <c r="AL305"/>
      <c r="AM305"/>
      <c r="AN305"/>
      <c r="AO305"/>
      <c r="AP305" s="272"/>
      <c r="AQ305" s="283"/>
      <c r="AR305"/>
      <c r="AS305"/>
      <c r="AT305"/>
      <c r="AU305"/>
      <c r="AV305"/>
      <c r="AW305"/>
      <c r="AX305"/>
      <c r="AY305"/>
      <c r="AZ305"/>
      <c r="BA305"/>
      <c r="BB305"/>
      <c r="BC305"/>
      <c r="BD305"/>
      <c r="BE305"/>
    </row>
    <row r="306" spans="2:57" ht="27" customHeight="1" thickBot="1">
      <c r="B306" s="303"/>
      <c r="C306" s="519" t="s">
        <v>217</v>
      </c>
      <c r="D306" s="304"/>
      <c r="E306" s="335">
        <f>F303-E305</f>
        <v>77.092478000000028</v>
      </c>
      <c r="F306" s="306"/>
      <c r="G306" s="305"/>
      <c r="H306" s="306"/>
      <c r="I306" s="260"/>
      <c r="J306" s="306"/>
      <c r="K306" s="505"/>
      <c r="L306" s="306"/>
      <c r="M306" s="187"/>
      <c r="AB306"/>
      <c r="AC306"/>
      <c r="AD306"/>
      <c r="AE306"/>
      <c r="AF306"/>
      <c r="AG306"/>
      <c r="AH306"/>
      <c r="AI306"/>
      <c r="AJ306"/>
      <c r="AK306"/>
      <c r="AL306"/>
      <c r="AM306"/>
      <c r="AN306"/>
      <c r="AO306"/>
      <c r="AP306" s="272"/>
      <c r="AQ306" s="283">
        <f>AQ302+1</f>
        <v>228</v>
      </c>
      <c r="AR306">
        <f t="shared" ref="AR306:AR322" si="42">IF(AJ21="tad","tad",AJ21)</f>
        <v>1382.27</v>
      </c>
      <c r="AS306">
        <f t="shared" si="40"/>
        <v>0</v>
      </c>
      <c r="AT306"/>
      <c r="AU306"/>
      <c r="AV306"/>
      <c r="AW306"/>
      <c r="AX306"/>
      <c r="AY306"/>
      <c r="AZ306"/>
      <c r="BA306"/>
      <c r="BB306"/>
      <c r="BC306"/>
      <c r="BD306"/>
      <c r="BE306"/>
    </row>
    <row r="307" spans="2:57" ht="27" customHeight="1" thickBot="1">
      <c r="B307" s="292"/>
      <c r="C307" s="261"/>
      <c r="D307" s="261"/>
      <c r="E307" s="261"/>
      <c r="F307" s="520">
        <v>15</v>
      </c>
      <c r="G307" s="571" t="s">
        <v>341</v>
      </c>
      <c r="H307" s="520">
        <v>2022</v>
      </c>
      <c r="I307" s="261"/>
      <c r="J307" s="261"/>
      <c r="K307" s="309"/>
      <c r="L307" s="310"/>
      <c r="M307" s="187"/>
      <c r="AB307"/>
      <c r="AC307"/>
      <c r="AD307"/>
      <c r="AE307"/>
      <c r="AF307"/>
      <c r="AG307"/>
      <c r="AH307"/>
      <c r="AI307"/>
      <c r="AJ307"/>
      <c r="AK307"/>
      <c r="AL307"/>
      <c r="AM307"/>
      <c r="AN307"/>
      <c r="AO307"/>
      <c r="AP307" s="272"/>
      <c r="AQ307" s="283">
        <f t="shared" si="39"/>
        <v>229</v>
      </c>
      <c r="AR307">
        <f t="shared" si="42"/>
        <v>1390.2</v>
      </c>
      <c r="AS307">
        <f t="shared" si="40"/>
        <v>0</v>
      </c>
      <c r="AT307"/>
      <c r="AU307"/>
      <c r="AV307"/>
      <c r="AW307"/>
      <c r="AX307"/>
      <c r="AY307"/>
      <c r="AZ307"/>
      <c r="BA307"/>
      <c r="BB307"/>
      <c r="BC307"/>
      <c r="BD307"/>
      <c r="BE307"/>
    </row>
    <row r="308" spans="2:57" ht="27" customHeight="1">
      <c r="B308" s="383" t="s">
        <v>18</v>
      </c>
      <c r="C308" s="386" t="s">
        <v>19</v>
      </c>
      <c r="D308" s="386" t="s">
        <v>73</v>
      </c>
      <c r="E308" s="863" t="s">
        <v>20</v>
      </c>
      <c r="F308" s="864"/>
      <c r="G308" s="472" t="s">
        <v>94</v>
      </c>
      <c r="H308" s="473"/>
      <c r="I308" s="863" t="s">
        <v>22</v>
      </c>
      <c r="J308" s="864"/>
      <c r="K308" s="380" t="s">
        <v>160</v>
      </c>
      <c r="L308" s="311"/>
      <c r="M308" s="187"/>
      <c r="AB308"/>
      <c r="AC308"/>
      <c r="AD308"/>
      <c r="AE308"/>
      <c r="AF308"/>
      <c r="AG308"/>
      <c r="AH308"/>
      <c r="AI308"/>
      <c r="AJ308"/>
      <c r="AK308"/>
      <c r="AL308"/>
      <c r="AM308"/>
      <c r="AN308"/>
      <c r="AO308"/>
      <c r="AP308" s="272"/>
      <c r="AQ308" s="283">
        <f t="shared" si="39"/>
        <v>230</v>
      </c>
      <c r="AR308">
        <f t="shared" si="42"/>
        <v>1388.7</v>
      </c>
      <c r="AS308">
        <f t="shared" si="40"/>
        <v>0</v>
      </c>
      <c r="AT308"/>
      <c r="AU308"/>
      <c r="AV308"/>
      <c r="AW308"/>
      <c r="AX308"/>
      <c r="AY308"/>
      <c r="AZ308"/>
      <c r="BA308"/>
      <c r="BB308"/>
      <c r="BC308"/>
      <c r="BD308"/>
      <c r="BE308"/>
    </row>
    <row r="309" spans="2:57" ht="27" customHeight="1">
      <c r="B309" s="384"/>
      <c r="C309" s="387"/>
      <c r="D309" s="387"/>
      <c r="E309" s="263" t="s">
        <v>24</v>
      </c>
      <c r="F309" s="263" t="s">
        <v>25</v>
      </c>
      <c r="G309" s="262" t="s">
        <v>24</v>
      </c>
      <c r="H309" s="263" t="s">
        <v>25</v>
      </c>
      <c r="I309" s="262" t="s">
        <v>24</v>
      </c>
      <c r="J309" s="263" t="s">
        <v>25</v>
      </c>
      <c r="K309" s="381"/>
      <c r="L309" s="311"/>
      <c r="M309" s="187"/>
      <c r="AB309"/>
      <c r="AC309"/>
      <c r="AD309"/>
      <c r="AE309"/>
      <c r="AF309"/>
      <c r="AG309"/>
      <c r="AH309"/>
      <c r="AI309"/>
      <c r="AJ309"/>
      <c r="AK309"/>
      <c r="AL309"/>
      <c r="AM309"/>
      <c r="AN309"/>
      <c r="AO309"/>
      <c r="AP309" s="272"/>
      <c r="AQ309" s="283">
        <f t="shared" si="39"/>
        <v>231</v>
      </c>
      <c r="AR309">
        <f t="shared" si="42"/>
        <v>1383.34</v>
      </c>
      <c r="AS309">
        <f t="shared" si="40"/>
        <v>0</v>
      </c>
      <c r="AT309"/>
      <c r="AU309"/>
      <c r="AV309"/>
      <c r="AW309"/>
      <c r="AX309"/>
      <c r="AY309"/>
      <c r="AZ309"/>
      <c r="BA309"/>
      <c r="BB309"/>
      <c r="BC309"/>
      <c r="BD309"/>
      <c r="BE309"/>
    </row>
    <row r="310" spans="2:57" ht="27" customHeight="1" thickBot="1">
      <c r="B310" s="385"/>
      <c r="C310" s="388"/>
      <c r="D310" s="388"/>
      <c r="E310" s="265" t="s">
        <v>26</v>
      </c>
      <c r="F310" s="265" t="s">
        <v>155</v>
      </c>
      <c r="G310" s="264" t="s">
        <v>26</v>
      </c>
      <c r="H310" s="265" t="s">
        <v>155</v>
      </c>
      <c r="I310" s="264" t="s">
        <v>149</v>
      </c>
      <c r="J310" s="265" t="s">
        <v>155</v>
      </c>
      <c r="K310" s="382"/>
      <c r="L310" s="311"/>
      <c r="M310" s="187"/>
      <c r="AB310"/>
      <c r="AC310"/>
      <c r="AD310"/>
      <c r="AE310"/>
      <c r="AF310"/>
      <c r="AG310"/>
      <c r="AH310"/>
      <c r="AI310"/>
      <c r="AJ310"/>
      <c r="AK310"/>
      <c r="AL310"/>
      <c r="AM310"/>
      <c r="AN310"/>
      <c r="AO310"/>
      <c r="AP310" s="272"/>
      <c r="AQ310" s="283">
        <f t="shared" si="39"/>
        <v>232</v>
      </c>
      <c r="AR310">
        <f t="shared" si="42"/>
        <v>1376.48</v>
      </c>
      <c r="AS310">
        <f t="shared" si="40"/>
        <v>0</v>
      </c>
      <c r="AT310"/>
      <c r="AU310"/>
      <c r="AV310"/>
      <c r="AW310"/>
      <c r="AX310"/>
      <c r="AY310"/>
      <c r="AZ310"/>
      <c r="BA310"/>
      <c r="BB310"/>
      <c r="BC310"/>
      <c r="BD310"/>
      <c r="BE310"/>
    </row>
    <row r="311" spans="2:57" ht="27" customHeight="1" thickBot="1">
      <c r="B311" s="293">
        <v>1</v>
      </c>
      <c r="C311" s="294">
        <v>2</v>
      </c>
      <c r="D311" s="294">
        <v>3</v>
      </c>
      <c r="E311" s="294">
        <v>4</v>
      </c>
      <c r="F311" s="294">
        <v>5</v>
      </c>
      <c r="G311" s="294">
        <v>6</v>
      </c>
      <c r="H311" s="294">
        <v>7</v>
      </c>
      <c r="I311" s="294">
        <v>8</v>
      </c>
      <c r="J311" s="294">
        <v>9</v>
      </c>
      <c r="K311" s="312">
        <v>10</v>
      </c>
      <c r="L311" s="311"/>
      <c r="M311" s="187"/>
      <c r="AB311"/>
      <c r="AC311"/>
      <c r="AD311"/>
      <c r="AE311"/>
      <c r="AF311"/>
      <c r="AG311"/>
      <c r="AH311"/>
      <c r="AI311"/>
      <c r="AJ311"/>
      <c r="AK311"/>
      <c r="AL311"/>
      <c r="AM311"/>
      <c r="AN311"/>
      <c r="AO311"/>
      <c r="AP311" s="272"/>
      <c r="AQ311" s="283">
        <f t="shared" si="39"/>
        <v>233</v>
      </c>
      <c r="AR311">
        <f t="shared" si="42"/>
        <v>1366.42</v>
      </c>
      <c r="AS311">
        <f t="shared" si="40"/>
        <v>0</v>
      </c>
      <c r="AT311"/>
      <c r="AU311"/>
      <c r="AV311"/>
      <c r="AW311"/>
      <c r="AX311"/>
      <c r="AY311"/>
      <c r="AZ311"/>
      <c r="BA311"/>
      <c r="BB311"/>
      <c r="BC311"/>
      <c r="BD311"/>
      <c r="BE311"/>
    </row>
    <row r="312" spans="2:57" ht="27" customHeight="1">
      <c r="B312" s="295">
        <v>1</v>
      </c>
      <c r="C312" s="296" t="s">
        <v>28</v>
      </c>
      <c r="D312" s="296" t="s">
        <v>74</v>
      </c>
      <c r="E312" s="331">
        <v>55.77</v>
      </c>
      <c r="F312" s="316">
        <v>31.144597999999998</v>
      </c>
      <c r="G312" s="257">
        <v>47.74</v>
      </c>
      <c r="H312" s="448">
        <v>1.8149999999999999</v>
      </c>
      <c r="I312" s="679">
        <v>52.69</v>
      </c>
      <c r="J312" s="716">
        <v>15.882</v>
      </c>
      <c r="K312" s="313" t="s">
        <v>191</v>
      </c>
      <c r="L312" s="480"/>
      <c r="M312" s="738">
        <v>17.948</v>
      </c>
      <c r="AB312"/>
      <c r="AC312"/>
      <c r="AD312"/>
      <c r="AE312"/>
      <c r="AF312"/>
      <c r="AG312"/>
      <c r="AH312"/>
      <c r="AI312"/>
      <c r="AJ312"/>
      <c r="AK312"/>
      <c r="AL312"/>
      <c r="AM312"/>
      <c r="AN312"/>
      <c r="AO312"/>
      <c r="AP312" s="272"/>
      <c r="AQ312" s="283">
        <f t="shared" si="39"/>
        <v>234</v>
      </c>
      <c r="AR312">
        <f t="shared" si="42"/>
        <v>1357.03</v>
      </c>
      <c r="AS312">
        <f t="shared" si="40"/>
        <v>0</v>
      </c>
      <c r="AT312"/>
      <c r="AU312"/>
      <c r="AV312"/>
      <c r="AW312"/>
      <c r="AX312"/>
      <c r="AY312"/>
      <c r="AZ312"/>
      <c r="BA312"/>
      <c r="BB312"/>
      <c r="BC312"/>
      <c r="BD312"/>
      <c r="BE312"/>
    </row>
    <row r="313" spans="2:57" ht="27" customHeight="1">
      <c r="B313" s="297">
        <v>2</v>
      </c>
      <c r="C313" s="338" t="s">
        <v>29</v>
      </c>
      <c r="D313" s="338" t="s">
        <v>74</v>
      </c>
      <c r="E313" s="317">
        <v>339.5</v>
      </c>
      <c r="F313" s="334">
        <v>7.77</v>
      </c>
      <c r="G313" s="258">
        <v>331.78</v>
      </c>
      <c r="H313" s="298">
        <v>1.76</v>
      </c>
      <c r="I313" s="258">
        <v>339.38</v>
      </c>
      <c r="J313" s="717">
        <v>7.67</v>
      </c>
      <c r="K313" s="313" t="s">
        <v>191</v>
      </c>
      <c r="L313" s="481"/>
      <c r="M313" s="739">
        <v>6.26</v>
      </c>
      <c r="AB313"/>
      <c r="AC313"/>
      <c r="AD313"/>
      <c r="AE313"/>
      <c r="AF313"/>
      <c r="AG313"/>
      <c r="AH313"/>
      <c r="AI313"/>
      <c r="AJ313"/>
      <c r="AK313"/>
      <c r="AL313"/>
      <c r="AM313"/>
      <c r="AN313"/>
      <c r="AO313"/>
      <c r="AP313" s="272"/>
      <c r="AQ313" s="283">
        <f t="shared" si="39"/>
        <v>235</v>
      </c>
      <c r="AR313">
        <f t="shared" si="42"/>
        <v>1349.86</v>
      </c>
      <c r="AS313">
        <f t="shared" si="40"/>
        <v>0</v>
      </c>
      <c r="AT313"/>
      <c r="AU313"/>
      <c r="AV313"/>
      <c r="AW313"/>
      <c r="AX313"/>
      <c r="AY313"/>
      <c r="AZ313"/>
      <c r="BA313"/>
      <c r="BB313"/>
      <c r="BC313"/>
      <c r="BD313"/>
      <c r="BE313"/>
    </row>
    <row r="314" spans="2:57" ht="27" customHeight="1">
      <c r="B314" s="297">
        <f t="shared" ref="B314:B348" si="43">+B313+1</f>
        <v>3</v>
      </c>
      <c r="C314" s="338" t="s">
        <v>30</v>
      </c>
      <c r="D314" s="338" t="s">
        <v>75</v>
      </c>
      <c r="E314" s="331">
        <v>77.5</v>
      </c>
      <c r="F314" s="316">
        <v>49.02</v>
      </c>
      <c r="G314" s="258">
        <v>66.260000000000005</v>
      </c>
      <c r="H314" s="298">
        <v>4.1550000000000002</v>
      </c>
      <c r="I314" s="258">
        <v>73.819999999999993</v>
      </c>
      <c r="J314" s="717">
        <v>28.190999999999999</v>
      </c>
      <c r="K314" s="313"/>
      <c r="L314" s="481"/>
      <c r="M314" s="739">
        <v>30.849</v>
      </c>
      <c r="AB314"/>
      <c r="AC314"/>
      <c r="AD314"/>
      <c r="AE314"/>
      <c r="AF314"/>
      <c r="AG314"/>
      <c r="AH314"/>
      <c r="AI314"/>
      <c r="AJ314"/>
      <c r="AK314"/>
      <c r="AL314"/>
      <c r="AM314"/>
      <c r="AN314"/>
      <c r="AO314"/>
      <c r="AP314" s="272"/>
      <c r="AQ314" s="283">
        <f t="shared" si="39"/>
        <v>236</v>
      </c>
      <c r="AR314">
        <f t="shared" si="42"/>
        <v>1341.65</v>
      </c>
      <c r="AS314">
        <f t="shared" si="40"/>
        <v>0</v>
      </c>
      <c r="AT314"/>
      <c r="AU314"/>
      <c r="AV314"/>
      <c r="AW314"/>
      <c r="AX314"/>
      <c r="AY314"/>
      <c r="AZ314"/>
      <c r="BA314"/>
      <c r="BB314"/>
      <c r="BC314"/>
      <c r="BD314"/>
      <c r="BE314"/>
    </row>
    <row r="315" spans="2:57" ht="27" customHeight="1">
      <c r="B315" s="297">
        <f t="shared" si="43"/>
        <v>4</v>
      </c>
      <c r="C315" s="338" t="s">
        <v>31</v>
      </c>
      <c r="D315" s="338" t="s">
        <v>76</v>
      </c>
      <c r="E315" s="331">
        <v>463.3</v>
      </c>
      <c r="F315" s="316">
        <v>49.9</v>
      </c>
      <c r="G315" s="330">
        <v>462.42</v>
      </c>
      <c r="H315" s="330">
        <v>36.279000000000003</v>
      </c>
      <c r="I315" s="316">
        <v>461.5</v>
      </c>
      <c r="J315" s="718">
        <v>21.622</v>
      </c>
      <c r="K315" s="313" t="s">
        <v>191</v>
      </c>
      <c r="L315" s="391"/>
      <c r="M315" s="402">
        <v>31.289000000000001</v>
      </c>
      <c r="N315" s="392"/>
      <c r="AB315"/>
      <c r="AC315"/>
      <c r="AD315"/>
      <c r="AE315"/>
      <c r="AF315"/>
      <c r="AG315"/>
      <c r="AH315"/>
      <c r="AI315"/>
      <c r="AJ315"/>
      <c r="AK315"/>
      <c r="AL315"/>
      <c r="AM315"/>
      <c r="AN315"/>
      <c r="AO315"/>
      <c r="AP315" s="272"/>
      <c r="AQ315" s="283">
        <f t="shared" si="39"/>
        <v>237</v>
      </c>
      <c r="AR315">
        <f t="shared" si="42"/>
        <v>1335.89</v>
      </c>
      <c r="AS315">
        <f t="shared" si="40"/>
        <v>0</v>
      </c>
      <c r="AT315"/>
      <c r="AU315"/>
      <c r="AV315"/>
      <c r="AW315"/>
      <c r="AX315"/>
      <c r="AY315"/>
      <c r="AZ315"/>
      <c r="BA315"/>
      <c r="BB315"/>
      <c r="BC315"/>
      <c r="BD315"/>
      <c r="BE315"/>
    </row>
    <row r="316" spans="2:57" ht="27" customHeight="1">
      <c r="B316" s="297">
        <f t="shared" si="43"/>
        <v>5</v>
      </c>
      <c r="C316" s="338" t="s">
        <v>32</v>
      </c>
      <c r="D316" s="338" t="s">
        <v>77</v>
      </c>
      <c r="E316" s="331">
        <v>207</v>
      </c>
      <c r="F316" s="316">
        <v>9.5030000000000001</v>
      </c>
      <c r="G316" s="258">
        <v>195.72</v>
      </c>
      <c r="H316" s="259">
        <v>1.349</v>
      </c>
      <c r="I316" s="673">
        <v>207.11</v>
      </c>
      <c r="J316" s="717">
        <v>9.65</v>
      </c>
      <c r="K316" s="313" t="s">
        <v>191</v>
      </c>
      <c r="M316" s="402">
        <v>4.806</v>
      </c>
      <c r="AB316"/>
      <c r="AC316"/>
      <c r="AD316"/>
      <c r="AE316"/>
      <c r="AF316"/>
      <c r="AG316"/>
      <c r="AH316"/>
      <c r="AI316"/>
      <c r="AJ316"/>
      <c r="AK316"/>
      <c r="AL316"/>
      <c r="AM316"/>
      <c r="AN316"/>
      <c r="AO316"/>
      <c r="AP316" s="272"/>
      <c r="AQ316" s="283">
        <f t="shared" si="39"/>
        <v>238</v>
      </c>
      <c r="AR316">
        <f>IF(AJ31="tad","tad",AJ31)</f>
        <v>1330.35</v>
      </c>
      <c r="AS316">
        <f t="shared" si="40"/>
        <v>0</v>
      </c>
      <c r="AT316"/>
      <c r="AU316"/>
      <c r="AV316"/>
      <c r="AW316"/>
      <c r="AX316"/>
      <c r="AY316"/>
      <c r="AZ316"/>
      <c r="BA316"/>
      <c r="BB316"/>
      <c r="BC316"/>
      <c r="BD316"/>
      <c r="BE316"/>
    </row>
    <row r="317" spans="2:57" ht="27" customHeight="1">
      <c r="B317" s="297">
        <f t="shared" si="43"/>
        <v>6</v>
      </c>
      <c r="C317" s="338" t="s">
        <v>33</v>
      </c>
      <c r="D317" s="338" t="s">
        <v>77</v>
      </c>
      <c r="E317" s="331">
        <v>320</v>
      </c>
      <c r="F317" s="316">
        <v>5.1509999999999998</v>
      </c>
      <c r="G317" s="258">
        <v>308.10000000000002</v>
      </c>
      <c r="H317" s="259">
        <v>0.69499999999999995</v>
      </c>
      <c r="I317" s="673">
        <v>310.85000000000002</v>
      </c>
      <c r="J317" s="717">
        <v>1.456</v>
      </c>
      <c r="K317" s="313" t="s">
        <v>191</v>
      </c>
      <c r="M317" s="402">
        <v>1.2589999999999999</v>
      </c>
      <c r="AB317"/>
      <c r="AC317"/>
      <c r="AD317"/>
      <c r="AE317"/>
      <c r="AF317"/>
      <c r="AG317"/>
      <c r="AH317"/>
      <c r="AI317"/>
      <c r="AJ317"/>
      <c r="AK317"/>
      <c r="AL317"/>
      <c r="AM317"/>
      <c r="AN317"/>
      <c r="AO317"/>
      <c r="AP317" s="272"/>
      <c r="AQ317" s="283">
        <f t="shared" si="39"/>
        <v>239</v>
      </c>
      <c r="AR317">
        <f>IF(AJ32="tad","tad",AJ32)</f>
        <v>1323.1</v>
      </c>
      <c r="AS317">
        <f t="shared" si="40"/>
        <v>0</v>
      </c>
      <c r="AT317"/>
      <c r="AU317"/>
      <c r="AV317"/>
      <c r="AW317"/>
      <c r="AX317"/>
      <c r="AY317"/>
      <c r="AZ317"/>
      <c r="BA317"/>
      <c r="BB317"/>
      <c r="BC317"/>
      <c r="BD317"/>
      <c r="BE317"/>
    </row>
    <row r="318" spans="2:57" ht="27" customHeight="1">
      <c r="B318" s="297">
        <v>5</v>
      </c>
      <c r="C318" s="338" t="s">
        <v>34</v>
      </c>
      <c r="D318" s="338" t="s">
        <v>78</v>
      </c>
      <c r="E318" s="331">
        <v>90</v>
      </c>
      <c r="F318" s="316">
        <v>689.09100000000001</v>
      </c>
      <c r="G318" s="258">
        <v>76.59</v>
      </c>
      <c r="H318" s="258">
        <v>202.14599999999999</v>
      </c>
      <c r="I318" s="673">
        <v>85.29</v>
      </c>
      <c r="J318" s="717">
        <v>474.28800000000001</v>
      </c>
      <c r="K318" s="313" t="s">
        <v>191</v>
      </c>
      <c r="M318" s="402">
        <v>325.51900000000001</v>
      </c>
      <c r="AB318"/>
      <c r="AC318"/>
      <c r="AD318"/>
      <c r="AE318"/>
      <c r="AF318"/>
      <c r="AG318"/>
      <c r="AH318"/>
      <c r="AI318"/>
      <c r="AJ318"/>
      <c r="AK318"/>
      <c r="AL318"/>
      <c r="AM318"/>
      <c r="AN318"/>
      <c r="AO318"/>
      <c r="AP318" s="272"/>
      <c r="AQ318" s="283">
        <f t="shared" si="39"/>
        <v>240</v>
      </c>
      <c r="AR318">
        <f>IF(AJ33="tad","tad",AJ33)</f>
        <v>1320.44</v>
      </c>
      <c r="AS318">
        <f t="shared" si="40"/>
        <v>0</v>
      </c>
      <c r="AT318"/>
      <c r="AU318"/>
      <c r="AV318"/>
      <c r="AW318"/>
      <c r="AX318"/>
      <c r="AY318"/>
      <c r="AZ318"/>
      <c r="BA318"/>
      <c r="BB318"/>
      <c r="BC318"/>
      <c r="BD318"/>
      <c r="BE318"/>
    </row>
    <row r="319" spans="2:57" ht="27" customHeight="1">
      <c r="B319" s="297">
        <f t="shared" si="43"/>
        <v>6</v>
      </c>
      <c r="C319" s="338" t="s">
        <v>35</v>
      </c>
      <c r="D319" s="338" t="s">
        <v>79</v>
      </c>
      <c r="E319" s="331">
        <v>120.5</v>
      </c>
      <c r="F319" s="316">
        <v>2.0920000000000001</v>
      </c>
      <c r="G319" s="258">
        <v>115.13</v>
      </c>
      <c r="H319" s="298">
        <v>0.45800000000000002</v>
      </c>
      <c r="I319" s="332">
        <v>120.48</v>
      </c>
      <c r="J319" s="717">
        <v>1.782</v>
      </c>
      <c r="K319" s="313" t="s">
        <v>191</v>
      </c>
      <c r="M319" s="402">
        <v>0.28899999999999998</v>
      </c>
      <c r="AB319"/>
      <c r="AC319"/>
      <c r="AD319"/>
      <c r="AE319"/>
      <c r="AF319"/>
      <c r="AG319"/>
      <c r="AH319"/>
      <c r="AI319"/>
      <c r="AJ319"/>
      <c r="AK319"/>
      <c r="AL319"/>
      <c r="AM319"/>
      <c r="AN319"/>
      <c r="AO319"/>
      <c r="AP319" s="272"/>
      <c r="AQ319" s="283">
        <f t="shared" si="39"/>
        <v>241</v>
      </c>
      <c r="AR319">
        <f t="shared" si="42"/>
        <v>1305.08</v>
      </c>
      <c r="AS319">
        <f t="shared" si="40"/>
        <v>0</v>
      </c>
      <c r="AT319"/>
      <c r="AU319"/>
      <c r="AV319"/>
      <c r="AW319"/>
      <c r="AX319"/>
      <c r="AY319"/>
      <c r="AZ319"/>
      <c r="BA319"/>
      <c r="BB319"/>
      <c r="BC319"/>
      <c r="BD319"/>
      <c r="BE319"/>
    </row>
    <row r="320" spans="2:57" ht="27" customHeight="1">
      <c r="B320" s="297">
        <f t="shared" si="43"/>
        <v>7</v>
      </c>
      <c r="C320" s="338" t="s">
        <v>36</v>
      </c>
      <c r="D320" s="338" t="s">
        <v>79</v>
      </c>
      <c r="E320" s="331">
        <v>120.8</v>
      </c>
      <c r="F320" s="316">
        <v>2.3530000000000002</v>
      </c>
      <c r="G320" s="258">
        <v>116.7</v>
      </c>
      <c r="H320" s="298">
        <v>0.45100000000000001</v>
      </c>
      <c r="I320" s="680">
        <v>120.09</v>
      </c>
      <c r="J320" s="719">
        <v>1.464</v>
      </c>
      <c r="K320" s="313" t="s">
        <v>191</v>
      </c>
      <c r="M320" s="402">
        <v>0.57699999999999996</v>
      </c>
      <c r="AB320"/>
      <c r="AC320"/>
      <c r="AD320"/>
      <c r="AE320"/>
      <c r="AF320"/>
      <c r="AG320"/>
      <c r="AH320"/>
      <c r="AI320"/>
      <c r="AJ320"/>
      <c r="AK320"/>
      <c r="AL320"/>
      <c r="AM320"/>
      <c r="AN320"/>
      <c r="AO320"/>
      <c r="AP320" s="272"/>
      <c r="AQ320" s="283">
        <f t="shared" si="39"/>
        <v>242</v>
      </c>
      <c r="AR320">
        <f t="shared" si="42"/>
        <v>1303.8900000000001</v>
      </c>
      <c r="AS320">
        <f t="shared" si="40"/>
        <v>0</v>
      </c>
      <c r="AT320"/>
      <c r="AU320"/>
      <c r="AV320"/>
      <c r="AW320"/>
      <c r="AX320"/>
      <c r="AY320"/>
      <c r="AZ320"/>
      <c r="BA320"/>
      <c r="BB320"/>
      <c r="BC320"/>
      <c r="BD320"/>
      <c r="BE320"/>
    </row>
    <row r="321" spans="2:57" ht="27" customHeight="1">
      <c r="B321" s="297">
        <f t="shared" si="43"/>
        <v>8</v>
      </c>
      <c r="C321" s="338" t="s">
        <v>37</v>
      </c>
      <c r="D321" s="338" t="s">
        <v>80</v>
      </c>
      <c r="E321" s="331">
        <v>46.5</v>
      </c>
      <c r="F321" s="331">
        <v>4.5999999999999996</v>
      </c>
      <c r="G321" s="258">
        <v>42.76</v>
      </c>
      <c r="H321" s="258">
        <v>1.81</v>
      </c>
      <c r="I321" s="673">
        <v>44.05</v>
      </c>
      <c r="J321" s="717">
        <v>2.3149999999999999</v>
      </c>
      <c r="K321" s="313" t="s">
        <v>191</v>
      </c>
      <c r="M321" s="402">
        <v>1.4339999999999999</v>
      </c>
      <c r="AB321"/>
      <c r="AC321"/>
      <c r="AD321"/>
      <c r="AE321"/>
      <c r="AF321"/>
      <c r="AG321"/>
      <c r="AH321"/>
      <c r="AI321"/>
      <c r="AJ321"/>
      <c r="AK321"/>
      <c r="AL321"/>
      <c r="AM321"/>
      <c r="AN321"/>
      <c r="AO321"/>
      <c r="AP321" s="272"/>
      <c r="AQ321" s="283">
        <f t="shared" si="39"/>
        <v>243</v>
      </c>
      <c r="AR321">
        <f t="shared" si="42"/>
        <v>1301.6400000000001</v>
      </c>
      <c r="AS321">
        <f t="shared" si="40"/>
        <v>0</v>
      </c>
      <c r="AT321"/>
      <c r="AU321"/>
      <c r="AV321"/>
      <c r="AW321"/>
      <c r="AX321"/>
      <c r="AY321"/>
      <c r="AZ321"/>
      <c r="BA321"/>
      <c r="BB321"/>
      <c r="BC321"/>
      <c r="BD321"/>
      <c r="BE321"/>
    </row>
    <row r="322" spans="2:57" ht="27" customHeight="1">
      <c r="B322" s="297">
        <f t="shared" si="43"/>
        <v>9</v>
      </c>
      <c r="C322" s="338" t="s">
        <v>39</v>
      </c>
      <c r="D322" s="338" t="s">
        <v>80</v>
      </c>
      <c r="E322" s="331">
        <v>51.5</v>
      </c>
      <c r="F322" s="316">
        <v>2.4159999999999999</v>
      </c>
      <c r="G322" s="258">
        <v>46.37</v>
      </c>
      <c r="H322" s="258">
        <v>0.78800000000000003</v>
      </c>
      <c r="I322" s="677">
        <v>51.39</v>
      </c>
      <c r="J322" s="717">
        <v>2.5259999999999998</v>
      </c>
      <c r="K322" s="313" t="s">
        <v>191</v>
      </c>
      <c r="M322" s="402">
        <v>2.0419999999999998</v>
      </c>
      <c r="AB322"/>
      <c r="AC322"/>
      <c r="AD322"/>
      <c r="AE322"/>
      <c r="AF322"/>
      <c r="AG322"/>
      <c r="AH322"/>
      <c r="AI322"/>
      <c r="AJ322"/>
      <c r="AK322"/>
      <c r="AL322"/>
      <c r="AM322"/>
      <c r="AN322"/>
      <c r="AO322"/>
      <c r="AP322" s="272"/>
      <c r="AQ322" s="283">
        <f t="shared" si="39"/>
        <v>244</v>
      </c>
      <c r="AR322">
        <f t="shared" si="42"/>
        <v>1299.78</v>
      </c>
      <c r="AS322">
        <f t="shared" si="40"/>
        <v>0</v>
      </c>
      <c r="AT322"/>
      <c r="AU322"/>
      <c r="AV322"/>
      <c r="AW322"/>
      <c r="AX322"/>
      <c r="AY322"/>
      <c r="AZ322"/>
      <c r="BA322"/>
      <c r="BB322"/>
      <c r="BC322"/>
      <c r="BD322"/>
      <c r="BE322"/>
    </row>
    <row r="323" spans="2:57" ht="27" customHeight="1">
      <c r="B323" s="297">
        <f t="shared" si="43"/>
        <v>10</v>
      </c>
      <c r="C323" s="338" t="s">
        <v>40</v>
      </c>
      <c r="D323" s="338" t="s">
        <v>78</v>
      </c>
      <c r="E323" s="331">
        <v>81</v>
      </c>
      <c r="F323" s="316">
        <v>1.093</v>
      </c>
      <c r="G323" s="258">
        <v>75</v>
      </c>
      <c r="H323" s="627">
        <v>0.27200000000000002</v>
      </c>
      <c r="I323" s="673">
        <v>78.900000000000006</v>
      </c>
      <c r="J323" s="717">
        <v>1.075</v>
      </c>
      <c r="K323" s="313" t="s">
        <v>191</v>
      </c>
      <c r="M323" s="402">
        <v>0.73499999999999999</v>
      </c>
      <c r="AB323"/>
      <c r="AC323"/>
      <c r="AD323"/>
      <c r="AE323"/>
      <c r="AF323"/>
      <c r="AG323"/>
      <c r="AH323"/>
      <c r="AI323"/>
      <c r="AJ323"/>
      <c r="AK323"/>
      <c r="AL323"/>
      <c r="AM323"/>
      <c r="AN323"/>
      <c r="AO323"/>
      <c r="AP323" s="272"/>
      <c r="AQ323" s="283">
        <f t="shared" si="39"/>
        <v>245</v>
      </c>
      <c r="AR323">
        <f t="shared" ref="AR323:AR352" si="44">IF(AK7="tad","tad",AK7)</f>
        <v>1293.8900000000001</v>
      </c>
      <c r="AS323">
        <f t="shared" si="40"/>
        <v>0</v>
      </c>
      <c r="AT323"/>
      <c r="AU323"/>
      <c r="AV323"/>
      <c r="AW323"/>
      <c r="AX323"/>
      <c r="AY323"/>
      <c r="AZ323"/>
      <c r="BA323"/>
      <c r="BB323"/>
      <c r="BC323"/>
      <c r="BD323"/>
      <c r="BE323"/>
    </row>
    <row r="324" spans="2:57" ht="27" customHeight="1">
      <c r="B324" s="297">
        <f t="shared" si="43"/>
        <v>11</v>
      </c>
      <c r="C324" s="338" t="s">
        <v>41</v>
      </c>
      <c r="D324" s="338" t="s">
        <v>78</v>
      </c>
      <c r="E324" s="331">
        <v>82.8</v>
      </c>
      <c r="F324" s="316">
        <v>0.42899999999999999</v>
      </c>
      <c r="G324" s="258">
        <v>81.19</v>
      </c>
      <c r="H324" s="298">
        <v>0.20399999999999999</v>
      </c>
      <c r="I324" s="673">
        <v>81.58</v>
      </c>
      <c r="J324" s="717">
        <v>0.06</v>
      </c>
      <c r="K324" s="313" t="s">
        <v>191</v>
      </c>
      <c r="M324" s="402">
        <v>4.2999999999999997E-2</v>
      </c>
      <c r="AB324"/>
      <c r="AC324"/>
      <c r="AD324"/>
      <c r="AE324"/>
      <c r="AF324"/>
      <c r="AG324"/>
      <c r="AH324"/>
      <c r="AI324"/>
      <c r="AJ324"/>
      <c r="AK324"/>
      <c r="AL324"/>
      <c r="AM324"/>
      <c r="AN324"/>
      <c r="AO324"/>
      <c r="AP324" s="272"/>
      <c r="AQ324" s="283">
        <f t="shared" si="39"/>
        <v>246</v>
      </c>
      <c r="AR324">
        <f t="shared" si="44"/>
        <v>1288.18</v>
      </c>
      <c r="AS324">
        <f t="shared" si="40"/>
        <v>0</v>
      </c>
      <c r="AT324"/>
      <c r="AU324"/>
      <c r="AV324"/>
      <c r="AW324"/>
      <c r="AX324"/>
      <c r="AY324"/>
      <c r="AZ324"/>
      <c r="BA324"/>
      <c r="BB324"/>
      <c r="BC324"/>
      <c r="BD324"/>
      <c r="BE324"/>
    </row>
    <row r="325" spans="2:57" ht="27" customHeight="1">
      <c r="B325" s="297">
        <f t="shared" si="43"/>
        <v>12</v>
      </c>
      <c r="C325" s="338" t="s">
        <v>42</v>
      </c>
      <c r="D325" s="338" t="s">
        <v>78</v>
      </c>
      <c r="E325" s="331">
        <v>69.95</v>
      </c>
      <c r="F325" s="316">
        <v>0.25</v>
      </c>
      <c r="G325" s="258">
        <v>68.63</v>
      </c>
      <c r="H325" s="258">
        <v>9.5000000000000001E-2</v>
      </c>
      <c r="I325" s="673">
        <v>63.78</v>
      </c>
      <c r="J325" s="717">
        <v>0.22700000000000001</v>
      </c>
      <c r="K325" s="313" t="s">
        <v>191</v>
      </c>
      <c r="M325" s="402">
        <v>0.16800000000000001</v>
      </c>
      <c r="AB325"/>
      <c r="AC325"/>
      <c r="AD325"/>
      <c r="AE325"/>
      <c r="AF325"/>
      <c r="AG325"/>
      <c r="AH325"/>
      <c r="AI325"/>
      <c r="AJ325"/>
      <c r="AK325"/>
      <c r="AL325"/>
      <c r="AM325"/>
      <c r="AN325"/>
      <c r="AO325"/>
      <c r="AP325" s="272"/>
      <c r="AQ325" s="283">
        <f t="shared" si="39"/>
        <v>247</v>
      </c>
      <c r="AR325">
        <f t="shared" si="44"/>
        <v>1282.0899999999999</v>
      </c>
      <c r="AS325">
        <f t="shared" si="40"/>
        <v>0</v>
      </c>
      <c r="AT325"/>
      <c r="AU325"/>
      <c r="AV325"/>
      <c r="AW325"/>
      <c r="AX325"/>
      <c r="AY325"/>
      <c r="AZ325"/>
      <c r="BA325"/>
      <c r="BB325"/>
      <c r="BC325"/>
      <c r="BD325"/>
      <c r="BE325"/>
    </row>
    <row r="326" spans="2:57" ht="27" customHeight="1">
      <c r="B326" s="297">
        <f t="shared" si="43"/>
        <v>13</v>
      </c>
      <c r="C326" s="338" t="s">
        <v>43</v>
      </c>
      <c r="D326" s="338" t="s">
        <v>78</v>
      </c>
      <c r="E326" s="331">
        <v>48.2</v>
      </c>
      <c r="F326" s="316">
        <v>0.38500000000000001</v>
      </c>
      <c r="G326" s="258">
        <v>44.79</v>
      </c>
      <c r="H326" s="298">
        <v>2.7E-2</v>
      </c>
      <c r="I326" s="673">
        <v>45.95</v>
      </c>
      <c r="J326" s="717">
        <v>0.24299999999999999</v>
      </c>
      <c r="K326" s="313" t="s">
        <v>191</v>
      </c>
      <c r="M326" s="402">
        <v>0.27500000000000002</v>
      </c>
      <c r="AB326"/>
      <c r="AC326"/>
      <c r="AD326"/>
      <c r="AE326"/>
      <c r="AF326"/>
      <c r="AG326"/>
      <c r="AH326"/>
      <c r="AI326"/>
      <c r="AJ326"/>
      <c r="AK326"/>
      <c r="AL326"/>
      <c r="AM326"/>
      <c r="AN326"/>
      <c r="AO326"/>
      <c r="AP326" s="272"/>
      <c r="AQ326" s="283">
        <f t="shared" si="39"/>
        <v>248</v>
      </c>
      <c r="AR326">
        <f t="shared" si="44"/>
        <v>1276.1300000000001</v>
      </c>
      <c r="AS326">
        <f t="shared" si="40"/>
        <v>0</v>
      </c>
      <c r="AT326"/>
      <c r="AU326"/>
      <c r="AV326"/>
      <c r="AW326"/>
      <c r="AX326"/>
      <c r="AY326"/>
      <c r="AZ326"/>
      <c r="BA326"/>
      <c r="BB326"/>
      <c r="BC326"/>
      <c r="BD326"/>
      <c r="BE326"/>
    </row>
    <row r="327" spans="2:57" ht="27" customHeight="1">
      <c r="B327" s="297">
        <f t="shared" si="43"/>
        <v>14</v>
      </c>
      <c r="C327" s="338" t="s">
        <v>81</v>
      </c>
      <c r="D327" s="338" t="s">
        <v>44</v>
      </c>
      <c r="E327" s="331">
        <v>136</v>
      </c>
      <c r="F327" s="316">
        <v>440</v>
      </c>
      <c r="G327" s="258">
        <v>125.1</v>
      </c>
      <c r="H327" s="258">
        <v>32.220999999999997</v>
      </c>
      <c r="I327" s="258">
        <v>129.27000000000001</v>
      </c>
      <c r="J327" s="720">
        <v>98.816000000000003</v>
      </c>
      <c r="K327" s="313" t="s">
        <v>191</v>
      </c>
      <c r="L327" s="314"/>
      <c r="M327" s="408">
        <v>100.75</v>
      </c>
      <c r="AB327"/>
      <c r="AC327"/>
      <c r="AD327"/>
      <c r="AE327"/>
      <c r="AF327"/>
      <c r="AG327"/>
      <c r="AH327"/>
      <c r="AI327"/>
      <c r="AJ327"/>
      <c r="AK327"/>
      <c r="AL327"/>
      <c r="AM327"/>
      <c r="AN327"/>
      <c r="AO327"/>
      <c r="AP327" s="272"/>
      <c r="AQ327" s="283">
        <f t="shared" si="39"/>
        <v>249</v>
      </c>
      <c r="AR327">
        <f t="shared" si="44"/>
        <v>1278.18</v>
      </c>
      <c r="AS327">
        <f t="shared" si="40"/>
        <v>0</v>
      </c>
      <c r="AT327"/>
      <c r="AU327"/>
      <c r="AV327"/>
      <c r="AW327"/>
      <c r="AX327"/>
      <c r="AY327"/>
      <c r="AZ327"/>
      <c r="BA327"/>
      <c r="BB327"/>
      <c r="BC327"/>
      <c r="BD327"/>
      <c r="BE327"/>
    </row>
    <row r="328" spans="2:57" ht="27" customHeight="1">
      <c r="B328" s="297">
        <v>15</v>
      </c>
      <c r="C328" s="338" t="s">
        <v>45</v>
      </c>
      <c r="D328" s="338" t="s">
        <v>44</v>
      </c>
      <c r="E328" s="331">
        <v>113.5</v>
      </c>
      <c r="F328" s="316">
        <v>3.7519999999999998</v>
      </c>
      <c r="G328" s="258">
        <v>103</v>
      </c>
      <c r="H328" s="258">
        <v>0</v>
      </c>
      <c r="I328" s="259">
        <v>111.53</v>
      </c>
      <c r="J328" s="720">
        <v>1.504</v>
      </c>
      <c r="K328" s="313"/>
      <c r="L328" s="314"/>
      <c r="M328" s="408">
        <v>0.13300000000000001</v>
      </c>
      <c r="AB328"/>
      <c r="AC328"/>
      <c r="AD328"/>
      <c r="AE328"/>
      <c r="AF328"/>
      <c r="AG328"/>
      <c r="AH328"/>
      <c r="AI328"/>
      <c r="AJ328"/>
      <c r="AK328"/>
      <c r="AL328"/>
      <c r="AM328"/>
      <c r="AN328"/>
      <c r="AO328"/>
      <c r="AP328" s="272"/>
      <c r="AQ328" s="283">
        <f t="shared" si="39"/>
        <v>250</v>
      </c>
      <c r="AR328">
        <f t="shared" si="44"/>
        <v>1270.99</v>
      </c>
      <c r="AS328">
        <f t="shared" si="40"/>
        <v>0</v>
      </c>
      <c r="AT328"/>
      <c r="AU328"/>
      <c r="AV328"/>
      <c r="AW328"/>
      <c r="AX328"/>
      <c r="AY328"/>
      <c r="AZ328"/>
      <c r="BA328"/>
      <c r="BB328"/>
      <c r="BC328"/>
      <c r="BD328"/>
      <c r="BE328"/>
    </row>
    <row r="329" spans="2:57" ht="27" customHeight="1">
      <c r="B329" s="297">
        <f t="shared" si="43"/>
        <v>16</v>
      </c>
      <c r="C329" s="338" t="s">
        <v>46</v>
      </c>
      <c r="D329" s="338" t="s">
        <v>44</v>
      </c>
      <c r="E329" s="331">
        <v>225.4</v>
      </c>
      <c r="F329" s="331">
        <v>1.2</v>
      </c>
      <c r="G329" s="258">
        <v>199.16</v>
      </c>
      <c r="H329" s="258">
        <v>8.9999999999999993E-3</v>
      </c>
      <c r="I329" s="258">
        <v>202.1</v>
      </c>
      <c r="J329" s="720">
        <v>0.14699999999999999</v>
      </c>
      <c r="K329" s="313"/>
      <c r="L329" s="314"/>
      <c r="M329" s="408">
        <v>4.9799999999999997E-2</v>
      </c>
      <c r="AB329"/>
      <c r="AC329"/>
      <c r="AD329"/>
      <c r="AE329"/>
      <c r="AF329"/>
      <c r="AG329"/>
      <c r="AH329"/>
      <c r="AI329"/>
      <c r="AJ329"/>
      <c r="AK329"/>
      <c r="AL329"/>
      <c r="AM329"/>
      <c r="AN329"/>
      <c r="AO329"/>
      <c r="AP329" s="272"/>
      <c r="AQ329" s="283">
        <f t="shared" si="39"/>
        <v>251</v>
      </c>
      <c r="AR329">
        <f t="shared" si="44"/>
        <v>1264.71</v>
      </c>
      <c r="AS329">
        <f t="shared" si="40"/>
        <v>0</v>
      </c>
      <c r="AT329"/>
      <c r="AU329"/>
      <c r="AV329"/>
      <c r="AW329"/>
      <c r="AX329"/>
      <c r="AY329"/>
      <c r="AZ329"/>
      <c r="BA329"/>
      <c r="BB329"/>
      <c r="BC329"/>
      <c r="BD329"/>
      <c r="BE329"/>
    </row>
    <row r="330" spans="2:57" ht="27" customHeight="1">
      <c r="B330" s="297">
        <f t="shared" si="43"/>
        <v>17</v>
      </c>
      <c r="C330" s="338" t="s">
        <v>47</v>
      </c>
      <c r="D330" s="338" t="s">
        <v>44</v>
      </c>
      <c r="E330" s="331">
        <v>224</v>
      </c>
      <c r="F330" s="316">
        <v>0.6</v>
      </c>
      <c r="G330" s="258">
        <v>214.6</v>
      </c>
      <c r="H330" s="258">
        <v>0</v>
      </c>
      <c r="I330" s="259">
        <v>222.86</v>
      </c>
      <c r="J330" s="721">
        <v>0.33300000000000002</v>
      </c>
      <c r="K330" s="313"/>
      <c r="L330" s="314"/>
      <c r="M330" s="409">
        <v>4.1399999999999999E-2</v>
      </c>
      <c r="AB330"/>
      <c r="AC330"/>
      <c r="AD330"/>
      <c r="AE330"/>
      <c r="AF330"/>
      <c r="AG330"/>
      <c r="AH330"/>
      <c r="AI330"/>
      <c r="AJ330"/>
      <c r="AK330"/>
      <c r="AL330"/>
      <c r="AM330"/>
      <c r="AN330"/>
      <c r="AO330"/>
      <c r="AP330" s="272"/>
      <c r="AQ330" s="283">
        <f t="shared" si="39"/>
        <v>252</v>
      </c>
      <c r="AR330">
        <f t="shared" si="44"/>
        <v>1254.77</v>
      </c>
      <c r="AS330">
        <f t="shared" si="40"/>
        <v>0</v>
      </c>
      <c r="AT330"/>
      <c r="AU330"/>
      <c r="AV330"/>
      <c r="AW330"/>
      <c r="AX330"/>
      <c r="AY330"/>
      <c r="AZ330"/>
      <c r="BA330"/>
      <c r="BB330"/>
      <c r="BC330"/>
      <c r="BD330"/>
      <c r="BE330"/>
    </row>
    <row r="331" spans="2:57" ht="27" customHeight="1">
      <c r="B331" s="297">
        <f t="shared" si="43"/>
        <v>18</v>
      </c>
      <c r="C331" s="338" t="s">
        <v>48</v>
      </c>
      <c r="D331" s="338" t="s">
        <v>44</v>
      </c>
      <c r="E331" s="331">
        <v>196</v>
      </c>
      <c r="F331" s="316">
        <v>1.5820000000000001</v>
      </c>
      <c r="G331" s="258">
        <v>187.9</v>
      </c>
      <c r="H331" s="258">
        <v>0</v>
      </c>
      <c r="I331" s="259">
        <v>194.23</v>
      </c>
      <c r="J331" s="720">
        <v>0.45200000000000001</v>
      </c>
      <c r="K331" s="313"/>
      <c r="L331" s="314"/>
      <c r="M331" s="408">
        <v>0.1288</v>
      </c>
      <c r="AB331"/>
      <c r="AC331"/>
      <c r="AD331"/>
      <c r="AE331"/>
      <c r="AF331"/>
      <c r="AG331"/>
      <c r="AH331"/>
      <c r="AI331"/>
      <c r="AJ331"/>
      <c r="AK331"/>
      <c r="AL331"/>
      <c r="AM331"/>
      <c r="AN331"/>
      <c r="AO331"/>
      <c r="AP331" s="272"/>
      <c r="AQ331" s="283">
        <f t="shared" si="39"/>
        <v>253</v>
      </c>
      <c r="AR331">
        <f t="shared" si="44"/>
        <v>1253.45</v>
      </c>
      <c r="AS331">
        <f t="shared" si="40"/>
        <v>0</v>
      </c>
      <c r="AT331"/>
      <c r="AU331"/>
      <c r="AV331"/>
      <c r="AW331"/>
      <c r="AX331"/>
      <c r="AY331"/>
      <c r="AZ331"/>
      <c r="BA331"/>
      <c r="BB331"/>
      <c r="BC331"/>
      <c r="BD331"/>
      <c r="BE331"/>
    </row>
    <row r="332" spans="2:57" ht="27" customHeight="1">
      <c r="B332" s="297">
        <f t="shared" si="43"/>
        <v>19</v>
      </c>
      <c r="C332" s="338" t="s">
        <v>49</v>
      </c>
      <c r="D332" s="338" t="s">
        <v>44</v>
      </c>
      <c r="E332" s="331">
        <v>174</v>
      </c>
      <c r="F332" s="316">
        <v>0.47899999999999998</v>
      </c>
      <c r="G332" s="258">
        <v>167.57</v>
      </c>
      <c r="H332" s="258">
        <v>3.3000000000000002E-2</v>
      </c>
      <c r="I332" s="259">
        <v>166</v>
      </c>
      <c r="J332" s="720">
        <v>0</v>
      </c>
      <c r="K332" s="313" t="s">
        <v>191</v>
      </c>
      <c r="L332" s="314"/>
      <c r="M332" s="408">
        <v>5.2999999999999999E-2</v>
      </c>
      <c r="AB332"/>
      <c r="AC332"/>
      <c r="AD332"/>
      <c r="AE332"/>
      <c r="AF332"/>
      <c r="AG332"/>
      <c r="AH332"/>
      <c r="AI332"/>
      <c r="AJ332"/>
      <c r="AK332"/>
      <c r="AL332"/>
      <c r="AM332"/>
      <c r="AN332"/>
      <c r="AO332"/>
      <c r="AP332" s="272"/>
      <c r="AQ332" s="283">
        <f t="shared" si="39"/>
        <v>254</v>
      </c>
      <c r="AR332">
        <f t="shared" si="44"/>
        <v>1252.72</v>
      </c>
      <c r="AS332">
        <f t="shared" si="40"/>
        <v>0</v>
      </c>
      <c r="AT332"/>
      <c r="AU332"/>
      <c r="AV332"/>
      <c r="AW332"/>
      <c r="AX332"/>
      <c r="AY332"/>
      <c r="AZ332"/>
      <c r="BA332"/>
      <c r="BB332"/>
      <c r="BC332"/>
      <c r="BD332"/>
      <c r="BE332"/>
    </row>
    <row r="333" spans="2:57" ht="27" customHeight="1">
      <c r="B333" s="295">
        <f t="shared" si="43"/>
        <v>20</v>
      </c>
      <c r="C333" s="296" t="s">
        <v>50</v>
      </c>
      <c r="D333" s="296" t="s">
        <v>44</v>
      </c>
      <c r="E333" s="317">
        <v>229.1</v>
      </c>
      <c r="F333" s="334">
        <v>0.79200000000000004</v>
      </c>
      <c r="G333" s="257">
        <v>215</v>
      </c>
      <c r="H333" s="257">
        <v>0</v>
      </c>
      <c r="I333" s="369">
        <v>223.39</v>
      </c>
      <c r="J333" s="722">
        <v>0.24399999999999999</v>
      </c>
      <c r="K333" s="389"/>
      <c r="L333" s="314"/>
      <c r="M333" s="409">
        <v>9.5500000000000002E-2</v>
      </c>
      <c r="AB333"/>
      <c r="AC333"/>
      <c r="AD333"/>
      <c r="AE333"/>
      <c r="AF333"/>
      <c r="AG333"/>
      <c r="AH333"/>
      <c r="AI333"/>
      <c r="AJ333"/>
      <c r="AK333"/>
      <c r="AL333"/>
      <c r="AM333"/>
      <c r="AN333"/>
      <c r="AO333"/>
      <c r="AP333" s="272"/>
      <c r="AQ333" s="283">
        <f t="shared" si="39"/>
        <v>255</v>
      </c>
      <c r="AR333">
        <f t="shared" si="44"/>
        <v>1260.8699999999999</v>
      </c>
      <c r="AS333">
        <f t="shared" si="40"/>
        <v>0</v>
      </c>
      <c r="AT333"/>
      <c r="AU333"/>
      <c r="AV333"/>
      <c r="AW333"/>
      <c r="AX333"/>
      <c r="AY333"/>
      <c r="AZ333"/>
      <c r="BA333"/>
      <c r="BB333"/>
      <c r="BC333"/>
      <c r="BD333"/>
      <c r="BE333"/>
    </row>
    <row r="334" spans="2:57" ht="27" customHeight="1">
      <c r="B334" s="297">
        <f t="shared" si="43"/>
        <v>21</v>
      </c>
      <c r="C334" s="338" t="s">
        <v>51</v>
      </c>
      <c r="D334" s="338" t="s">
        <v>44</v>
      </c>
      <c r="E334" s="331">
        <v>249</v>
      </c>
      <c r="F334" s="316">
        <v>2.1240000000000001</v>
      </c>
      <c r="G334" s="258">
        <v>242.8</v>
      </c>
      <c r="H334" s="258">
        <v>0.34499999999999997</v>
      </c>
      <c r="I334" s="259">
        <v>245</v>
      </c>
      <c r="J334" s="721">
        <v>0.70899999999999996</v>
      </c>
      <c r="K334" s="313" t="s">
        <v>191</v>
      </c>
      <c r="L334" s="314"/>
      <c r="M334" s="409">
        <v>1.2521</v>
      </c>
      <c r="AB334"/>
      <c r="AC334"/>
      <c r="AD334"/>
      <c r="AE334"/>
      <c r="AF334"/>
      <c r="AG334"/>
      <c r="AH334"/>
      <c r="AI334"/>
      <c r="AJ334"/>
      <c r="AK334"/>
      <c r="AL334"/>
      <c r="AM334"/>
      <c r="AN334"/>
      <c r="AO334"/>
      <c r="AP334" s="272"/>
      <c r="AQ334" s="283">
        <f t="shared" si="39"/>
        <v>256</v>
      </c>
      <c r="AR334">
        <f t="shared" si="44"/>
        <v>1262.8699999999999</v>
      </c>
      <c r="AS334">
        <f t="shared" si="40"/>
        <v>0</v>
      </c>
      <c r="AT334"/>
      <c r="AU334"/>
      <c r="AV334"/>
      <c r="AW334"/>
      <c r="AX334"/>
      <c r="AY334"/>
      <c r="AZ334"/>
      <c r="BA334"/>
      <c r="BB334"/>
      <c r="BC334"/>
      <c r="BD334"/>
      <c r="BE334"/>
    </row>
    <row r="335" spans="2:57" ht="27" customHeight="1">
      <c r="B335" s="297">
        <f t="shared" si="43"/>
        <v>22</v>
      </c>
      <c r="C335" s="338" t="s">
        <v>52</v>
      </c>
      <c r="D335" s="338" t="s">
        <v>82</v>
      </c>
      <c r="E335" s="331">
        <v>164.75</v>
      </c>
      <c r="F335" s="331">
        <v>5</v>
      </c>
      <c r="G335" s="258">
        <v>140</v>
      </c>
      <c r="H335" s="258">
        <v>0</v>
      </c>
      <c r="I335" s="258">
        <v>149.13</v>
      </c>
      <c r="J335" s="721">
        <v>2.6480000000000001</v>
      </c>
      <c r="K335" s="313" t="s">
        <v>191</v>
      </c>
      <c r="L335" s="314"/>
      <c r="M335" s="409">
        <v>0.2165</v>
      </c>
      <c r="AB335"/>
      <c r="AC335"/>
      <c r="AD335"/>
      <c r="AE335"/>
      <c r="AF335"/>
      <c r="AG335"/>
      <c r="AH335"/>
      <c r="AI335"/>
      <c r="AJ335"/>
      <c r="AK335"/>
      <c r="AL335"/>
      <c r="AM335"/>
      <c r="AN335"/>
      <c r="AO335"/>
      <c r="AP335" s="272"/>
      <c r="AQ335" s="283">
        <f t="shared" si="39"/>
        <v>257</v>
      </c>
      <c r="AR335">
        <f t="shared" si="44"/>
        <v>1263.96</v>
      </c>
      <c r="AS335">
        <f t="shared" si="40"/>
        <v>0</v>
      </c>
      <c r="AT335"/>
      <c r="AU335"/>
      <c r="AV335"/>
      <c r="AW335"/>
      <c r="AX335"/>
      <c r="AY335"/>
      <c r="AZ335"/>
      <c r="BA335"/>
      <c r="BB335"/>
      <c r="BC335"/>
      <c r="BD335"/>
      <c r="BE335"/>
    </row>
    <row r="336" spans="2:57" ht="27" customHeight="1">
      <c r="B336" s="297">
        <v>23</v>
      </c>
      <c r="C336" s="338" t="s">
        <v>53</v>
      </c>
      <c r="D336" s="338" t="s">
        <v>82</v>
      </c>
      <c r="E336" s="331">
        <v>179.1</v>
      </c>
      <c r="F336" s="316">
        <v>4.2</v>
      </c>
      <c r="G336" s="259">
        <v>199.85</v>
      </c>
      <c r="H336" s="259">
        <v>0.86499999999999999</v>
      </c>
      <c r="I336" s="258">
        <v>204.24</v>
      </c>
      <c r="J336" s="720">
        <v>2.86</v>
      </c>
      <c r="K336" s="313"/>
      <c r="L336" s="314"/>
      <c r="M336" s="408">
        <v>1.8879999999999999</v>
      </c>
      <c r="AB336"/>
      <c r="AC336"/>
      <c r="AD336"/>
      <c r="AE336"/>
      <c r="AF336"/>
      <c r="AG336"/>
      <c r="AH336"/>
      <c r="AI336"/>
      <c r="AJ336"/>
      <c r="AK336"/>
      <c r="AL336"/>
      <c r="AM336"/>
      <c r="AN336"/>
      <c r="AO336"/>
      <c r="AP336" s="272"/>
      <c r="AQ336" s="283">
        <f t="shared" ref="AQ336:AQ399" si="45">AQ335+1</f>
        <v>258</v>
      </c>
      <c r="AR336">
        <f t="shared" si="44"/>
        <v>1242.54</v>
      </c>
      <c r="AS336">
        <f t="shared" ref="AS336:AS399" si="46">IF(COUNT(AQ336:AR336)=2,0,-AP$49/500)</f>
        <v>0</v>
      </c>
      <c r="AT336"/>
      <c r="AU336"/>
      <c r="AV336"/>
      <c r="AW336"/>
      <c r="AX336"/>
      <c r="AY336"/>
      <c r="AZ336"/>
      <c r="BA336"/>
      <c r="BB336"/>
      <c r="BC336"/>
      <c r="BD336"/>
      <c r="BE336"/>
    </row>
    <row r="337" spans="2:57" ht="27" customHeight="1">
      <c r="B337" s="297">
        <f t="shared" si="43"/>
        <v>24</v>
      </c>
      <c r="C337" s="338" t="s">
        <v>54</v>
      </c>
      <c r="D337" s="338" t="s">
        <v>83</v>
      </c>
      <c r="E337" s="331">
        <v>325.56</v>
      </c>
      <c r="F337" s="316">
        <v>0.70099999999999996</v>
      </c>
      <c r="G337" s="259">
        <v>317.14999999999998</v>
      </c>
      <c r="H337" s="259">
        <v>5.8999999999999997E-2</v>
      </c>
      <c r="I337" s="259">
        <v>322.85000000000002</v>
      </c>
      <c r="J337" s="721">
        <v>0.4</v>
      </c>
      <c r="K337" s="313" t="s">
        <v>191</v>
      </c>
      <c r="L337" s="314"/>
      <c r="M337" s="409">
        <v>0.29349999999999998</v>
      </c>
      <c r="AB337"/>
      <c r="AC337"/>
      <c r="AD337"/>
      <c r="AE337"/>
      <c r="AF337"/>
      <c r="AG337"/>
      <c r="AH337"/>
      <c r="AI337"/>
      <c r="AJ337"/>
      <c r="AK337"/>
      <c r="AL337"/>
      <c r="AM337"/>
      <c r="AN337"/>
      <c r="AO337"/>
      <c r="AP337" s="272"/>
      <c r="AQ337" s="283">
        <f t="shared" si="45"/>
        <v>259</v>
      </c>
      <c r="AR337">
        <f t="shared" si="44"/>
        <v>1240.54</v>
      </c>
      <c r="AS337">
        <f t="shared" si="46"/>
        <v>0</v>
      </c>
      <c r="AT337"/>
      <c r="AU337"/>
      <c r="AV337"/>
      <c r="AW337"/>
      <c r="AX337"/>
      <c r="AY337"/>
      <c r="AZ337"/>
      <c r="BA337"/>
      <c r="BB337"/>
      <c r="BC337"/>
      <c r="BD337"/>
      <c r="BE337"/>
    </row>
    <row r="338" spans="2:57" ht="27" customHeight="1">
      <c r="B338" s="297">
        <f t="shared" si="43"/>
        <v>25</v>
      </c>
      <c r="C338" s="338" t="s">
        <v>55</v>
      </c>
      <c r="D338" s="338" t="s">
        <v>83</v>
      </c>
      <c r="E338" s="331">
        <v>129.19999999999999</v>
      </c>
      <c r="F338" s="316">
        <v>0.5</v>
      </c>
      <c r="G338" s="258">
        <v>121</v>
      </c>
      <c r="H338" s="258">
        <v>0</v>
      </c>
      <c r="I338" s="259">
        <v>128.15</v>
      </c>
      <c r="J338" s="720">
        <v>0.56999999999999995</v>
      </c>
      <c r="K338" s="313" t="s">
        <v>191</v>
      </c>
      <c r="L338" s="314"/>
      <c r="M338" s="408">
        <v>0.15310000000000001</v>
      </c>
      <c r="AB338"/>
      <c r="AC338"/>
      <c r="AD338"/>
      <c r="AE338"/>
      <c r="AF338"/>
      <c r="AG338"/>
      <c r="AH338"/>
      <c r="AI338"/>
      <c r="AJ338"/>
      <c r="AK338"/>
      <c r="AL338"/>
      <c r="AM338"/>
      <c r="AN338"/>
      <c r="AO338"/>
      <c r="AP338" s="272"/>
      <c r="AQ338" s="283">
        <f t="shared" si="45"/>
        <v>260</v>
      </c>
      <c r="AR338">
        <f t="shared" si="44"/>
        <v>1231.1400000000001</v>
      </c>
      <c r="AS338">
        <f t="shared" si="46"/>
        <v>0</v>
      </c>
      <c r="AT338"/>
      <c r="AU338"/>
      <c r="AV338"/>
      <c r="AW338"/>
      <c r="AX338"/>
      <c r="AY338"/>
      <c r="AZ338"/>
      <c r="BA338"/>
      <c r="BB338"/>
      <c r="BC338"/>
      <c r="BD338"/>
      <c r="BE338"/>
    </row>
    <row r="339" spans="2:57" ht="27" customHeight="1">
      <c r="B339" s="297">
        <f t="shared" si="43"/>
        <v>26</v>
      </c>
      <c r="C339" s="338" t="s">
        <v>56</v>
      </c>
      <c r="D339" s="338" t="s">
        <v>83</v>
      </c>
      <c r="E339" s="331">
        <v>282.77999999999997</v>
      </c>
      <c r="F339" s="316">
        <v>0.51300000000000001</v>
      </c>
      <c r="G339" s="258">
        <v>277.81</v>
      </c>
      <c r="H339" s="258">
        <v>7.0999999999999994E-2</v>
      </c>
      <c r="I339" s="258">
        <v>282.64</v>
      </c>
      <c r="J339" s="720">
        <v>0.44700000000000001</v>
      </c>
      <c r="K339" s="313" t="s">
        <v>191</v>
      </c>
      <c r="L339" s="314"/>
      <c r="M339" s="408">
        <v>0.39300000000000002</v>
      </c>
      <c r="AB339"/>
      <c r="AC339"/>
      <c r="AD339"/>
      <c r="AE339"/>
      <c r="AF339"/>
      <c r="AG339"/>
      <c r="AH339"/>
      <c r="AI339"/>
      <c r="AJ339"/>
      <c r="AK339"/>
      <c r="AL339"/>
      <c r="AM339"/>
      <c r="AN339"/>
      <c r="AO339"/>
      <c r="AP339" s="272"/>
      <c r="AQ339" s="283">
        <f t="shared" si="45"/>
        <v>261</v>
      </c>
      <c r="AR339">
        <f t="shared" si="44"/>
        <v>1224.72</v>
      </c>
      <c r="AS339">
        <f t="shared" si="46"/>
        <v>0</v>
      </c>
      <c r="AT339"/>
      <c r="AU339"/>
      <c r="AV339"/>
      <c r="AW339"/>
      <c r="AX339"/>
      <c r="AY339"/>
      <c r="AZ339"/>
      <c r="BA339"/>
      <c r="BB339"/>
      <c r="BC339"/>
      <c r="BD339"/>
      <c r="BE339"/>
    </row>
    <row r="340" spans="2:57" ht="27" customHeight="1">
      <c r="B340" s="297">
        <f t="shared" si="43"/>
        <v>27</v>
      </c>
      <c r="C340" s="338" t="s">
        <v>57</v>
      </c>
      <c r="D340" s="338" t="s">
        <v>83</v>
      </c>
      <c r="E340" s="331">
        <v>99</v>
      </c>
      <c r="F340" s="316">
        <v>2.6110000000000002</v>
      </c>
      <c r="G340" s="258">
        <v>94.67</v>
      </c>
      <c r="H340" s="258">
        <v>0.54700000000000004</v>
      </c>
      <c r="I340" s="258">
        <v>96.99</v>
      </c>
      <c r="J340" s="720">
        <v>1.542</v>
      </c>
      <c r="K340" s="313" t="s">
        <v>191</v>
      </c>
      <c r="L340" s="314"/>
      <c r="M340" s="409">
        <v>0.60060000000000002</v>
      </c>
      <c r="AB340"/>
      <c r="AC340"/>
      <c r="AD340"/>
      <c r="AE340"/>
      <c r="AF340"/>
      <c r="AG340"/>
      <c r="AH340"/>
      <c r="AI340"/>
      <c r="AJ340"/>
      <c r="AK340"/>
      <c r="AL340"/>
      <c r="AM340"/>
      <c r="AN340"/>
      <c r="AO340"/>
      <c r="AP340" s="272"/>
      <c r="AQ340" s="283">
        <f t="shared" si="45"/>
        <v>262</v>
      </c>
      <c r="AR340">
        <f t="shared" si="44"/>
        <v>1215.45</v>
      </c>
      <c r="AS340">
        <f t="shared" si="46"/>
        <v>0</v>
      </c>
      <c r="AT340"/>
      <c r="AU340"/>
      <c r="AV340"/>
      <c r="AW340"/>
      <c r="AX340"/>
      <c r="AY340"/>
      <c r="AZ340"/>
      <c r="BA340"/>
      <c r="BB340"/>
      <c r="BC340"/>
      <c r="BD340"/>
      <c r="BE340"/>
    </row>
    <row r="341" spans="2:57" ht="27" customHeight="1">
      <c r="B341" s="297">
        <f t="shared" si="43"/>
        <v>28</v>
      </c>
      <c r="C341" s="338" t="s">
        <v>58</v>
      </c>
      <c r="D341" s="338" t="s">
        <v>83</v>
      </c>
      <c r="E341" s="331">
        <v>189.7</v>
      </c>
      <c r="F341" s="331">
        <v>7.9000000000000001E-2</v>
      </c>
      <c r="G341" s="258">
        <v>187.39</v>
      </c>
      <c r="H341" s="258">
        <v>1.2999999999999999E-2</v>
      </c>
      <c r="I341" s="259">
        <v>187.45</v>
      </c>
      <c r="J341" s="721">
        <v>1.4E-2</v>
      </c>
      <c r="K341" s="313" t="s">
        <v>191</v>
      </c>
      <c r="L341" s="314"/>
      <c r="M341" s="409">
        <v>2.75E-2</v>
      </c>
      <c r="AB341"/>
      <c r="AC341"/>
      <c r="AD341"/>
      <c r="AE341"/>
      <c r="AF341"/>
      <c r="AG341"/>
      <c r="AH341"/>
      <c r="AI341"/>
      <c r="AJ341"/>
      <c r="AK341"/>
      <c r="AL341"/>
      <c r="AM341"/>
      <c r="AN341"/>
      <c r="AO341"/>
      <c r="AP341" s="272"/>
      <c r="AQ341" s="283">
        <f t="shared" si="45"/>
        <v>263</v>
      </c>
      <c r="AR341">
        <f t="shared" si="44"/>
        <v>1207.8699999999999</v>
      </c>
      <c r="AS341">
        <f t="shared" si="46"/>
        <v>0</v>
      </c>
      <c r="AT341"/>
      <c r="AU341"/>
      <c r="AV341"/>
      <c r="AW341"/>
      <c r="AX341"/>
      <c r="AY341"/>
      <c r="AZ341"/>
      <c r="BA341"/>
      <c r="BB341"/>
      <c r="BC341"/>
      <c r="BD341"/>
      <c r="BE341"/>
    </row>
    <row r="342" spans="2:57" ht="27" customHeight="1">
      <c r="B342" s="297">
        <f t="shared" si="43"/>
        <v>29</v>
      </c>
      <c r="C342" s="338" t="s">
        <v>59</v>
      </c>
      <c r="D342" s="338" t="s">
        <v>83</v>
      </c>
      <c r="E342" s="331">
        <v>171.19</v>
      </c>
      <c r="F342" s="316">
        <v>9.6879999999999994E-2</v>
      </c>
      <c r="G342" s="258">
        <v>169.33</v>
      </c>
      <c r="H342" s="298">
        <v>5.1999999999999998E-2</v>
      </c>
      <c r="I342" s="259">
        <v>169.36</v>
      </c>
      <c r="J342" s="721">
        <v>5.2999999999999999E-2</v>
      </c>
      <c r="K342" s="313" t="s">
        <v>191</v>
      </c>
      <c r="L342" s="314"/>
      <c r="M342" s="409">
        <v>5.8400000000000001E-2</v>
      </c>
      <c r="AB342"/>
      <c r="AC342"/>
      <c r="AD342"/>
      <c r="AE342"/>
      <c r="AF342"/>
      <c r="AG342"/>
      <c r="AH342"/>
      <c r="AI342"/>
      <c r="AJ342"/>
      <c r="AK342"/>
      <c r="AL342"/>
      <c r="AM342"/>
      <c r="AN342"/>
      <c r="AO342"/>
      <c r="AP342" s="272"/>
      <c r="AQ342" s="283">
        <f t="shared" si="45"/>
        <v>264</v>
      </c>
      <c r="AR342">
        <f t="shared" si="44"/>
        <v>1198.6099999999999</v>
      </c>
      <c r="AS342">
        <f t="shared" si="46"/>
        <v>0</v>
      </c>
      <c r="AT342"/>
      <c r="AU342"/>
      <c r="AV342"/>
      <c r="AW342"/>
      <c r="AX342"/>
      <c r="AY342"/>
      <c r="AZ342"/>
      <c r="BA342"/>
      <c r="BB342"/>
      <c r="BC342"/>
      <c r="BD342"/>
      <c r="BE342"/>
    </row>
    <row r="343" spans="2:57" ht="27" customHeight="1">
      <c r="B343" s="297">
        <f t="shared" si="43"/>
        <v>30</v>
      </c>
      <c r="C343" s="338" t="s">
        <v>60</v>
      </c>
      <c r="D343" s="338" t="s">
        <v>84</v>
      </c>
      <c r="E343" s="331">
        <v>142.6</v>
      </c>
      <c r="F343" s="316">
        <v>9.157</v>
      </c>
      <c r="G343" s="258">
        <v>138.38</v>
      </c>
      <c r="H343" s="258">
        <v>4.2359999999999998</v>
      </c>
      <c r="I343" s="258">
        <v>139.44999999999999</v>
      </c>
      <c r="J343" s="723">
        <v>6.782</v>
      </c>
      <c r="K343" s="313"/>
      <c r="L343" s="314"/>
      <c r="M343" s="410">
        <v>4.1062000000000003</v>
      </c>
      <c r="AB343"/>
      <c r="AC343"/>
      <c r="AD343"/>
      <c r="AE343"/>
      <c r="AF343"/>
      <c r="AG343"/>
      <c r="AH343"/>
      <c r="AI343"/>
      <c r="AJ343"/>
      <c r="AK343"/>
      <c r="AL343"/>
      <c r="AM343"/>
      <c r="AN343"/>
      <c r="AO343"/>
      <c r="AP343" s="272"/>
      <c r="AQ343" s="283">
        <f t="shared" si="45"/>
        <v>265</v>
      </c>
      <c r="AR343">
        <f t="shared" si="44"/>
        <v>1188.6099999999999</v>
      </c>
      <c r="AS343">
        <f t="shared" si="46"/>
        <v>0</v>
      </c>
      <c r="AT343"/>
      <c r="AU343"/>
      <c r="AV343"/>
      <c r="AW343"/>
      <c r="AX343"/>
      <c r="AY343"/>
      <c r="AZ343"/>
      <c r="BA343"/>
      <c r="BB343"/>
      <c r="BC343"/>
      <c r="BD343"/>
      <c r="BE343"/>
    </row>
    <row r="344" spans="2:57" ht="27" customHeight="1">
      <c r="B344" s="297">
        <f t="shared" si="43"/>
        <v>31</v>
      </c>
      <c r="C344" s="338" t="s">
        <v>61</v>
      </c>
      <c r="D344" s="338" t="s">
        <v>84</v>
      </c>
      <c r="E344" s="331">
        <v>239.5</v>
      </c>
      <c r="F344" s="316">
        <v>2.6720000000000002</v>
      </c>
      <c r="G344" s="258">
        <v>237.95</v>
      </c>
      <c r="H344" s="298">
        <v>1.8340000000000001</v>
      </c>
      <c r="I344" s="258">
        <v>238.75</v>
      </c>
      <c r="J344" s="723">
        <v>2.27</v>
      </c>
      <c r="K344" s="313" t="s">
        <v>191</v>
      </c>
      <c r="L344" s="314"/>
      <c r="M344" s="688">
        <v>1.5891999999999999</v>
      </c>
      <c r="AB344"/>
      <c r="AC344"/>
      <c r="AD344"/>
      <c r="AE344"/>
      <c r="AF344"/>
      <c r="AG344"/>
      <c r="AH344"/>
      <c r="AI344"/>
      <c r="AJ344"/>
      <c r="AK344"/>
      <c r="AL344"/>
      <c r="AM344"/>
      <c r="AN344"/>
      <c r="AO344"/>
      <c r="AP344" s="272"/>
      <c r="AQ344" s="283">
        <f t="shared" si="45"/>
        <v>266</v>
      </c>
      <c r="AR344">
        <f t="shared" si="44"/>
        <v>1177.96</v>
      </c>
      <c r="AS344">
        <f t="shared" si="46"/>
        <v>0</v>
      </c>
      <c r="AT344"/>
      <c r="AU344"/>
      <c r="AV344"/>
      <c r="AW344"/>
      <c r="AX344"/>
      <c r="AY344"/>
      <c r="AZ344"/>
      <c r="BA344"/>
      <c r="BB344"/>
      <c r="BC344"/>
      <c r="BD344"/>
      <c r="BE344"/>
    </row>
    <row r="345" spans="2:57" ht="27" customHeight="1">
      <c r="B345" s="297">
        <f t="shared" si="43"/>
        <v>32</v>
      </c>
      <c r="C345" s="338" t="s">
        <v>62</v>
      </c>
      <c r="D345" s="338" t="s">
        <v>85</v>
      </c>
      <c r="E345" s="331">
        <v>120.5</v>
      </c>
      <c r="F345" s="316">
        <v>3.677</v>
      </c>
      <c r="G345" s="258">
        <v>119.83</v>
      </c>
      <c r="H345" s="258">
        <v>2.4430000000000001</v>
      </c>
      <c r="I345" s="258">
        <v>120.38</v>
      </c>
      <c r="J345" s="720">
        <v>3.4510000000000001</v>
      </c>
      <c r="K345" s="313" t="s">
        <v>191</v>
      </c>
      <c r="L345" s="314"/>
      <c r="M345" s="408">
        <v>2.5137999999999998</v>
      </c>
      <c r="AB345"/>
      <c r="AC345"/>
      <c r="AD345"/>
      <c r="AE345"/>
      <c r="AF345"/>
      <c r="AG345"/>
      <c r="AH345"/>
      <c r="AI345"/>
      <c r="AJ345"/>
      <c r="AK345"/>
      <c r="AL345"/>
      <c r="AM345"/>
      <c r="AN345"/>
      <c r="AO345"/>
      <c r="AP345" s="272"/>
      <c r="AQ345" s="283">
        <f t="shared" si="45"/>
        <v>267</v>
      </c>
      <c r="AR345">
        <f t="shared" si="44"/>
        <v>1170.24</v>
      </c>
      <c r="AS345">
        <f t="shared" si="46"/>
        <v>0</v>
      </c>
      <c r="AT345"/>
      <c r="AU345"/>
      <c r="AV345"/>
      <c r="AW345"/>
      <c r="AX345"/>
      <c r="AY345"/>
      <c r="AZ345"/>
      <c r="BA345"/>
      <c r="BB345"/>
      <c r="BC345"/>
      <c r="BD345"/>
      <c r="BE345"/>
    </row>
    <row r="346" spans="2:57" ht="27" customHeight="1">
      <c r="B346" s="297">
        <f t="shared" si="43"/>
        <v>33</v>
      </c>
      <c r="C346" s="338" t="s">
        <v>63</v>
      </c>
      <c r="D346" s="338" t="s">
        <v>86</v>
      </c>
      <c r="E346" s="331">
        <v>110.56</v>
      </c>
      <c r="F346" s="316">
        <v>2.75</v>
      </c>
      <c r="G346" s="258">
        <v>108.41</v>
      </c>
      <c r="H346" s="258">
        <v>0.67900000000000005</v>
      </c>
      <c r="I346" s="258">
        <v>110.01</v>
      </c>
      <c r="J346" s="720">
        <v>1.71</v>
      </c>
      <c r="K346" s="313" t="s">
        <v>191</v>
      </c>
      <c r="L346" s="314"/>
      <c r="M346" s="408">
        <v>1.6681999999999999</v>
      </c>
      <c r="AB346"/>
      <c r="AC346"/>
      <c r="AD346"/>
      <c r="AE346"/>
      <c r="AF346"/>
      <c r="AG346"/>
      <c r="AH346"/>
      <c r="AI346"/>
      <c r="AJ346"/>
      <c r="AK346"/>
      <c r="AL346"/>
      <c r="AM346"/>
      <c r="AN346"/>
      <c r="AO346"/>
      <c r="AP346" s="272"/>
      <c r="AQ346" s="283">
        <f t="shared" si="45"/>
        <v>268</v>
      </c>
      <c r="AR346">
        <f t="shared" si="44"/>
        <v>1161.4000000000001</v>
      </c>
      <c r="AS346">
        <f t="shared" si="46"/>
        <v>0</v>
      </c>
      <c r="AT346"/>
      <c r="AU346"/>
      <c r="AV346"/>
      <c r="AW346"/>
      <c r="AX346"/>
      <c r="AY346"/>
      <c r="AZ346"/>
      <c r="BA346"/>
      <c r="BB346"/>
      <c r="BC346"/>
      <c r="BD346"/>
      <c r="BE346"/>
    </row>
    <row r="347" spans="2:57" ht="27" customHeight="1">
      <c r="B347" s="297">
        <v>34</v>
      </c>
      <c r="C347" s="338" t="s">
        <v>64</v>
      </c>
      <c r="D347" s="338" t="s">
        <v>87</v>
      </c>
      <c r="E347" s="331">
        <v>72</v>
      </c>
      <c r="F347" s="316">
        <v>38.036000000000001</v>
      </c>
      <c r="G347" s="258">
        <v>61.22</v>
      </c>
      <c r="H347" s="298">
        <v>14.93</v>
      </c>
      <c r="I347" s="258">
        <v>66.36</v>
      </c>
      <c r="J347" s="723">
        <v>23.64</v>
      </c>
      <c r="K347" s="313" t="s">
        <v>191</v>
      </c>
      <c r="L347" s="314"/>
      <c r="M347" s="410">
        <v>17.161999999999999</v>
      </c>
      <c r="AB347"/>
      <c r="AC347"/>
      <c r="AD347"/>
      <c r="AE347"/>
      <c r="AF347"/>
      <c r="AG347"/>
      <c r="AH347"/>
      <c r="AI347"/>
      <c r="AJ347"/>
      <c r="AK347"/>
      <c r="AL347"/>
      <c r="AM347"/>
      <c r="AN347"/>
      <c r="AO347"/>
      <c r="AP347" s="272"/>
      <c r="AQ347" s="283">
        <f t="shared" si="45"/>
        <v>269</v>
      </c>
      <c r="AR347">
        <f>IF(AK31="tad","tad",AK31)</f>
        <v>1154.54</v>
      </c>
      <c r="AS347">
        <f t="shared" si="46"/>
        <v>0</v>
      </c>
      <c r="AT347"/>
      <c r="AU347"/>
      <c r="AV347"/>
      <c r="AW347"/>
      <c r="AX347"/>
      <c r="AY347"/>
      <c r="AZ347"/>
      <c r="BA347"/>
      <c r="BB347"/>
      <c r="BC347"/>
      <c r="BD347"/>
      <c r="BE347"/>
    </row>
    <row r="348" spans="2:57" ht="27" customHeight="1">
      <c r="B348" s="297">
        <f t="shared" si="43"/>
        <v>35</v>
      </c>
      <c r="C348" s="338" t="s">
        <v>65</v>
      </c>
      <c r="D348" s="338" t="s">
        <v>87</v>
      </c>
      <c r="E348" s="331">
        <v>185</v>
      </c>
      <c r="F348" s="316">
        <v>388.72199999999998</v>
      </c>
      <c r="G348" s="258">
        <v>170.67</v>
      </c>
      <c r="H348" s="298">
        <v>249.6</v>
      </c>
      <c r="I348" s="258">
        <v>181.22</v>
      </c>
      <c r="J348" s="723">
        <v>349.41</v>
      </c>
      <c r="K348" s="313" t="s">
        <v>191</v>
      </c>
      <c r="L348" s="314"/>
      <c r="M348" s="689">
        <v>266.79300000000001</v>
      </c>
      <c r="AB348"/>
      <c r="AC348"/>
      <c r="AD348"/>
      <c r="AE348"/>
      <c r="AF348"/>
      <c r="AG348"/>
      <c r="AH348"/>
      <c r="AI348"/>
      <c r="AJ348"/>
      <c r="AK348"/>
      <c r="AL348"/>
      <c r="AM348"/>
      <c r="AN348"/>
      <c r="AO348"/>
      <c r="AP348" s="272"/>
      <c r="AQ348" s="283">
        <f t="shared" si="45"/>
        <v>270</v>
      </c>
      <c r="AR348">
        <f>IF(AK32="tad","tad",AK32)</f>
        <v>1150.73</v>
      </c>
      <c r="AS348">
        <f t="shared" si="46"/>
        <v>0</v>
      </c>
      <c r="AT348"/>
      <c r="AU348"/>
      <c r="AV348"/>
      <c r="AW348"/>
      <c r="AX348"/>
      <c r="AY348"/>
      <c r="AZ348"/>
      <c r="BA348"/>
      <c r="BB348"/>
      <c r="BC348"/>
      <c r="BD348"/>
      <c r="BE348"/>
    </row>
    <row r="349" spans="2:57" ht="27" customHeight="1">
      <c r="B349" s="297">
        <v>38</v>
      </c>
      <c r="C349" s="338" t="s">
        <v>66</v>
      </c>
      <c r="D349" s="338" t="s">
        <v>88</v>
      </c>
      <c r="E349" s="331">
        <v>231</v>
      </c>
      <c r="F349" s="316">
        <v>30.48</v>
      </c>
      <c r="G349" s="258">
        <v>229</v>
      </c>
      <c r="H349" s="298">
        <v>5.181</v>
      </c>
      <c r="I349" s="258">
        <v>230.89</v>
      </c>
      <c r="J349" s="724">
        <v>16.573</v>
      </c>
      <c r="K349" s="313" t="s">
        <v>191</v>
      </c>
      <c r="L349" s="480"/>
      <c r="M349" s="410">
        <v>228.73</v>
      </c>
      <c r="AB349"/>
      <c r="AC349"/>
      <c r="AD349"/>
      <c r="AE349"/>
      <c r="AF349"/>
      <c r="AG349"/>
      <c r="AH349"/>
      <c r="AI349"/>
      <c r="AJ349"/>
      <c r="AK349"/>
      <c r="AL349"/>
      <c r="AM349"/>
      <c r="AN349"/>
      <c r="AO349"/>
      <c r="AP349" s="272"/>
      <c r="AQ349" s="283">
        <f t="shared" si="45"/>
        <v>271</v>
      </c>
      <c r="AR349">
        <f>IF(AK33="tad","tad",AK33)</f>
        <v>1145.75</v>
      </c>
      <c r="AS349">
        <f t="shared" si="46"/>
        <v>0</v>
      </c>
      <c r="AT349"/>
      <c r="AU349"/>
      <c r="AV349"/>
      <c r="AW349"/>
      <c r="AX349"/>
      <c r="AY349"/>
      <c r="AZ349"/>
      <c r="BA349"/>
      <c r="BB349"/>
      <c r="BC349"/>
      <c r="BD349"/>
      <c r="BE349"/>
    </row>
    <row r="350" spans="2:57" ht="27" customHeight="1">
      <c r="B350" s="295">
        <v>39</v>
      </c>
      <c r="C350" s="296" t="s">
        <v>212</v>
      </c>
      <c r="D350" s="296" t="s">
        <v>76</v>
      </c>
      <c r="E350" s="317">
        <v>149.30000000000001</v>
      </c>
      <c r="F350" s="334">
        <v>17.670000000000002</v>
      </c>
      <c r="G350" s="317">
        <v>140.34</v>
      </c>
      <c r="H350" s="334">
        <v>2.99</v>
      </c>
      <c r="I350" s="317">
        <v>149.41999999999999</v>
      </c>
      <c r="J350" s="725">
        <v>11.04</v>
      </c>
      <c r="K350" s="396"/>
      <c r="L350" s="314"/>
      <c r="M350" s="411">
        <v>11.05</v>
      </c>
      <c r="AB350"/>
      <c r="AC350"/>
      <c r="AD350"/>
      <c r="AE350"/>
      <c r="AF350"/>
      <c r="AG350"/>
      <c r="AH350"/>
      <c r="AI350"/>
      <c r="AJ350"/>
      <c r="AK350"/>
      <c r="AL350"/>
      <c r="AM350"/>
      <c r="AN350"/>
      <c r="AO350"/>
      <c r="AP350" s="272"/>
      <c r="AQ350" s="283">
        <f t="shared" si="45"/>
        <v>272</v>
      </c>
      <c r="AR350">
        <f t="shared" si="44"/>
        <v>1136.04</v>
      </c>
      <c r="AS350">
        <f t="shared" si="46"/>
        <v>0</v>
      </c>
      <c r="AT350"/>
      <c r="AU350"/>
      <c r="AV350"/>
      <c r="AW350"/>
      <c r="AX350"/>
      <c r="AY350"/>
      <c r="AZ350"/>
      <c r="BA350"/>
      <c r="BB350"/>
      <c r="BC350"/>
      <c r="BD350"/>
      <c r="BE350"/>
    </row>
    <row r="351" spans="2:57" ht="27" customHeight="1">
      <c r="B351" s="297">
        <f>+B350+1</f>
        <v>40</v>
      </c>
      <c r="C351" s="338" t="s">
        <v>213</v>
      </c>
      <c r="D351" s="338" t="s">
        <v>80</v>
      </c>
      <c r="E351" s="331">
        <v>39</v>
      </c>
      <c r="F351" s="316">
        <v>0.47399999999999998</v>
      </c>
      <c r="G351" s="331"/>
      <c r="H351" s="316"/>
      <c r="I351" s="714">
        <v>38.04</v>
      </c>
      <c r="J351" s="726">
        <v>0.372</v>
      </c>
      <c r="K351" s="396"/>
      <c r="L351" s="314"/>
      <c r="M351" s="408">
        <v>0.34300000000000003</v>
      </c>
      <c r="AB351"/>
      <c r="AC351"/>
      <c r="AD351"/>
      <c r="AE351"/>
      <c r="AF351"/>
      <c r="AG351"/>
      <c r="AH351"/>
      <c r="AI351"/>
      <c r="AJ351"/>
      <c r="AK351"/>
      <c r="AL351"/>
      <c r="AM351"/>
      <c r="AN351"/>
      <c r="AO351"/>
      <c r="AP351" s="272"/>
      <c r="AQ351" s="283">
        <f t="shared" si="45"/>
        <v>273</v>
      </c>
      <c r="AR351">
        <f t="shared" si="44"/>
        <v>1125.3800000000001</v>
      </c>
      <c r="AS351">
        <f t="shared" si="46"/>
        <v>0</v>
      </c>
      <c r="AT351"/>
      <c r="AU351"/>
      <c r="AV351"/>
      <c r="AW351"/>
      <c r="AX351"/>
      <c r="AY351"/>
      <c r="AZ351"/>
      <c r="BA351"/>
      <c r="BB351"/>
      <c r="BC351"/>
      <c r="BD351"/>
      <c r="BE351"/>
    </row>
    <row r="352" spans="2:57" ht="27" customHeight="1" thickBot="1">
      <c r="B352" s="299">
        <v>41</v>
      </c>
      <c r="C352" s="300" t="s">
        <v>214</v>
      </c>
      <c r="D352" s="300" t="s">
        <v>80</v>
      </c>
      <c r="E352" s="339">
        <v>70</v>
      </c>
      <c r="F352" s="318">
        <v>0.81699999999999995</v>
      </c>
      <c r="G352" s="339"/>
      <c r="H352" s="318"/>
      <c r="I352" s="673">
        <v>70.05</v>
      </c>
      <c r="J352" s="720">
        <v>0.753</v>
      </c>
      <c r="K352" s="396"/>
      <c r="L352" s="266"/>
      <c r="M352" s="408">
        <v>0.192</v>
      </c>
      <c r="AB352"/>
      <c r="AC352"/>
      <c r="AD352"/>
      <c r="AE352"/>
      <c r="AF352"/>
      <c r="AG352"/>
      <c r="AH352"/>
      <c r="AI352"/>
      <c r="AJ352"/>
      <c r="AK352"/>
      <c r="AL352"/>
      <c r="AM352"/>
      <c r="AN352"/>
      <c r="AO352"/>
      <c r="AP352" s="272"/>
      <c r="AQ352" s="283">
        <f t="shared" si="45"/>
        <v>274</v>
      </c>
      <c r="AR352">
        <f t="shared" si="44"/>
        <v>1119.26</v>
      </c>
      <c r="AS352">
        <f t="shared" si="46"/>
        <v>0</v>
      </c>
      <c r="AT352"/>
      <c r="AU352"/>
      <c r="AV352"/>
      <c r="AW352"/>
      <c r="AX352"/>
      <c r="AY352"/>
      <c r="AZ352"/>
      <c r="BA352"/>
      <c r="BB352"/>
      <c r="BC352"/>
      <c r="BD352"/>
      <c r="BE352"/>
    </row>
    <row r="353" spans="2:57" ht="27" customHeight="1" thickBot="1">
      <c r="B353" s="293"/>
      <c r="C353" s="294" t="s">
        <v>67</v>
      </c>
      <c r="D353" s="294"/>
      <c r="E353" s="320"/>
      <c r="F353" s="319">
        <f>SUM(F312:F352)</f>
        <v>1813.882478</v>
      </c>
      <c r="G353" s="320"/>
      <c r="H353" s="319">
        <f>SUM(H315:H352)</f>
        <v>560.68200000000013</v>
      </c>
      <c r="I353" s="320"/>
      <c r="J353" s="282">
        <f>SUM(J312:J352)</f>
        <v>1095.1910000000005</v>
      </c>
      <c r="K353" s="477"/>
      <c r="L353" s="314"/>
      <c r="M353" s="187"/>
      <c r="AB353"/>
      <c r="AC353"/>
      <c r="AD353"/>
      <c r="AE353"/>
      <c r="AF353"/>
      <c r="AG353"/>
      <c r="AH353"/>
      <c r="AI353"/>
      <c r="AJ353"/>
      <c r="AK353"/>
      <c r="AL353"/>
      <c r="AM353"/>
      <c r="AN353"/>
      <c r="AO353"/>
      <c r="AP353" s="272"/>
      <c r="AQ353" s="283">
        <f t="shared" si="45"/>
        <v>275</v>
      </c>
      <c r="AR353">
        <f t="shared" ref="AR353:AR383" si="47">IF(AL7="tad","tad",AL7)</f>
        <v>1109.08</v>
      </c>
      <c r="AS353">
        <f t="shared" si="46"/>
        <v>0</v>
      </c>
      <c r="AT353"/>
      <c r="AU353"/>
      <c r="AV353"/>
      <c r="AW353"/>
      <c r="AX353"/>
      <c r="AY353"/>
      <c r="AZ353"/>
      <c r="BA353"/>
      <c r="BB353"/>
      <c r="BC353"/>
      <c r="BD353"/>
      <c r="BE353"/>
    </row>
    <row r="354" spans="2:57" ht="27" customHeight="1" thickBot="1">
      <c r="B354" s="301" t="s">
        <v>68</v>
      </c>
      <c r="C354" s="386" t="s">
        <v>69</v>
      </c>
      <c r="D354" s="386"/>
      <c r="E354" s="324"/>
      <c r="F354" s="321"/>
      <c r="G354" s="322"/>
      <c r="H354" s="323">
        <v>1</v>
      </c>
      <c r="I354" s="324"/>
      <c r="J354" s="267">
        <f>IFERROR(+J353/H353,0)</f>
        <v>1.9533193503625945</v>
      </c>
      <c r="K354" s="302"/>
      <c r="L354" s="314"/>
      <c r="M354" s="187"/>
      <c r="AB354"/>
      <c r="AC354"/>
      <c r="AD354"/>
      <c r="AE354"/>
      <c r="AF354"/>
      <c r="AG354"/>
      <c r="AH354"/>
      <c r="AI354"/>
      <c r="AJ354"/>
      <c r="AK354"/>
      <c r="AL354"/>
      <c r="AM354"/>
      <c r="AN354"/>
      <c r="AO354"/>
      <c r="AP354" s="272"/>
      <c r="AQ354" s="283">
        <f t="shared" si="45"/>
        <v>276</v>
      </c>
      <c r="AR354">
        <f t="shared" si="47"/>
        <v>1107.5999999999999</v>
      </c>
      <c r="AS354">
        <f t="shared" si="46"/>
        <v>0</v>
      </c>
      <c r="AT354"/>
      <c r="AU354"/>
      <c r="AV354"/>
      <c r="AW354"/>
      <c r="AX354"/>
      <c r="AY354"/>
      <c r="AZ354"/>
      <c r="BA354"/>
      <c r="BB354"/>
      <c r="BC354"/>
      <c r="BD354"/>
      <c r="BE354"/>
    </row>
    <row r="355" spans="2:57" ht="27" customHeight="1" thickBot="1">
      <c r="B355" s="303"/>
      <c r="C355" s="519" t="s">
        <v>216</v>
      </c>
      <c r="D355" s="304"/>
      <c r="E355" s="336">
        <v>1736.79</v>
      </c>
      <c r="F355" s="325">
        <v>1</v>
      </c>
      <c r="G355" s="326" t="s">
        <v>68</v>
      </c>
      <c r="H355" s="325">
        <f>+H353/F353*100%</f>
        <v>0.30910602357116995</v>
      </c>
      <c r="I355" s="327"/>
      <c r="J355" s="268">
        <f>+J353/F353</f>
        <v>0.60378277715520245</v>
      </c>
      <c r="K355" s="478"/>
      <c r="L355" s="314"/>
      <c r="M355" s="187"/>
      <c r="AB355"/>
      <c r="AC355"/>
      <c r="AD355"/>
      <c r="AE355"/>
      <c r="AF355"/>
      <c r="AG355"/>
      <c r="AH355"/>
      <c r="AI355"/>
      <c r="AJ355"/>
      <c r="AK355"/>
      <c r="AL355"/>
      <c r="AM355"/>
      <c r="AN355"/>
      <c r="AO355"/>
      <c r="AP355" s="272"/>
      <c r="AQ355" s="283">
        <f t="shared" si="45"/>
        <v>277</v>
      </c>
      <c r="AR355">
        <f t="shared" si="47"/>
        <v>1108.81</v>
      </c>
      <c r="AS355">
        <f t="shared" si="46"/>
        <v>0</v>
      </c>
      <c r="AT355"/>
      <c r="AU355"/>
      <c r="AV355"/>
      <c r="AW355"/>
      <c r="AX355"/>
      <c r="AY355"/>
      <c r="AZ355"/>
      <c r="BA355"/>
      <c r="BB355"/>
      <c r="BC355"/>
      <c r="BD355"/>
      <c r="BE355"/>
    </row>
    <row r="356" spans="2:57" ht="27" customHeight="1" thickBot="1">
      <c r="B356" s="303"/>
      <c r="C356" s="519" t="s">
        <v>217</v>
      </c>
      <c r="D356" s="304"/>
      <c r="E356" s="335">
        <f>F353-E355</f>
        <v>77.092478000000028</v>
      </c>
      <c r="F356" s="515"/>
      <c r="G356" s="516"/>
      <c r="H356" s="515"/>
      <c r="I356" s="517"/>
      <c r="J356" s="515"/>
      <c r="K356" s="518"/>
      <c r="L356" s="306"/>
      <c r="M356" s="187"/>
      <c r="AB356"/>
      <c r="AC356"/>
      <c r="AD356"/>
      <c r="AE356"/>
      <c r="AF356"/>
      <c r="AG356"/>
      <c r="AH356"/>
      <c r="AI356"/>
      <c r="AJ356"/>
      <c r="AK356"/>
      <c r="AL356"/>
      <c r="AM356"/>
      <c r="AN356"/>
      <c r="AO356"/>
      <c r="AP356" s="272"/>
      <c r="AQ356" s="283">
        <f t="shared" si="45"/>
        <v>278</v>
      </c>
      <c r="AR356">
        <f t="shared" si="47"/>
        <v>1109.1099999999999</v>
      </c>
      <c r="AS356">
        <f t="shared" si="46"/>
        <v>0</v>
      </c>
      <c r="AT356"/>
      <c r="AU356"/>
      <c r="AV356"/>
      <c r="AW356"/>
      <c r="AX356"/>
      <c r="AY356"/>
      <c r="AZ356"/>
      <c r="BA356"/>
      <c r="BB356"/>
      <c r="BC356"/>
      <c r="BD356"/>
      <c r="BE356"/>
    </row>
    <row r="357" spans="2:57" ht="27" customHeight="1">
      <c r="B357" s="337"/>
      <c r="I357" s="260"/>
      <c r="J357" s="260"/>
      <c r="K357" s="260"/>
      <c r="M357" s="187"/>
      <c r="AB357"/>
      <c r="AC357"/>
      <c r="AD357"/>
      <c r="AE357"/>
      <c r="AF357"/>
      <c r="AG357"/>
      <c r="AH357"/>
      <c r="AI357"/>
      <c r="AJ357"/>
      <c r="AK357"/>
      <c r="AL357"/>
      <c r="AM357"/>
      <c r="AN357"/>
      <c r="AO357"/>
      <c r="AP357" s="272"/>
      <c r="AQ357" s="283">
        <f t="shared" si="45"/>
        <v>279</v>
      </c>
      <c r="AR357">
        <f t="shared" si="47"/>
        <v>1104.6199999999999</v>
      </c>
      <c r="AS357">
        <f t="shared" si="46"/>
        <v>0</v>
      </c>
      <c r="AT357"/>
      <c r="AU357"/>
      <c r="AV357"/>
      <c r="AW357"/>
      <c r="AX357"/>
      <c r="AY357"/>
      <c r="AZ357"/>
      <c r="BA357"/>
      <c r="BB357"/>
      <c r="BC357"/>
      <c r="BD357"/>
      <c r="BE357"/>
    </row>
    <row r="358" spans="2:57" ht="27" customHeight="1">
      <c r="I358" s="260"/>
      <c r="J358" s="260"/>
      <c r="K358" s="260"/>
      <c r="M358" s="187"/>
      <c r="AB358"/>
      <c r="AC358"/>
      <c r="AD358"/>
      <c r="AE358"/>
      <c r="AF358"/>
      <c r="AG358"/>
      <c r="AH358"/>
      <c r="AI358"/>
      <c r="AJ358"/>
      <c r="AK358"/>
      <c r="AL358"/>
      <c r="AM358"/>
      <c r="AN358"/>
      <c r="AO358"/>
      <c r="AP358" s="272"/>
      <c r="AQ358" s="283">
        <f t="shared" si="45"/>
        <v>280</v>
      </c>
      <c r="AR358">
        <f t="shared" si="47"/>
        <v>1096.8599999999999</v>
      </c>
      <c r="AS358">
        <f t="shared" si="46"/>
        <v>0</v>
      </c>
      <c r="AT358"/>
      <c r="AU358"/>
      <c r="AV358"/>
      <c r="AW358"/>
      <c r="AX358"/>
      <c r="AY358"/>
      <c r="AZ358"/>
      <c r="BA358"/>
      <c r="BB358"/>
      <c r="BC358"/>
      <c r="BD358"/>
      <c r="BE358"/>
    </row>
    <row r="359" spans="2:57" ht="27" customHeight="1">
      <c r="I359" s="260"/>
      <c r="J359" s="260"/>
      <c r="K359" s="260"/>
      <c r="M359" s="187"/>
      <c r="AB359"/>
      <c r="AC359"/>
      <c r="AD359"/>
      <c r="AE359"/>
      <c r="AF359"/>
      <c r="AG359"/>
      <c r="AH359"/>
      <c r="AI359"/>
      <c r="AJ359"/>
      <c r="AK359"/>
      <c r="AL359"/>
      <c r="AM359"/>
      <c r="AN359"/>
      <c r="AO359"/>
      <c r="AP359" s="272"/>
      <c r="AQ359" s="283">
        <f t="shared" si="45"/>
        <v>281</v>
      </c>
      <c r="AR359">
        <f t="shared" si="47"/>
        <v>1093.8699999999999</v>
      </c>
      <c r="AS359">
        <f t="shared" si="46"/>
        <v>0</v>
      </c>
      <c r="AT359"/>
      <c r="AU359"/>
      <c r="AV359"/>
      <c r="AW359"/>
      <c r="AX359"/>
      <c r="AY359"/>
      <c r="AZ359"/>
      <c r="BA359"/>
      <c r="BB359"/>
      <c r="BC359"/>
      <c r="BD359"/>
      <c r="BE359"/>
    </row>
    <row r="360" spans="2:57" ht="27" customHeight="1">
      <c r="I360" s="260"/>
      <c r="J360" s="260"/>
      <c r="K360" s="260"/>
      <c r="M360" s="187"/>
      <c r="AB360"/>
      <c r="AC360"/>
      <c r="AD360"/>
      <c r="AE360"/>
      <c r="AF360"/>
      <c r="AG360"/>
      <c r="AH360"/>
      <c r="AI360"/>
      <c r="AJ360"/>
      <c r="AK360"/>
      <c r="AL360"/>
      <c r="AM360"/>
      <c r="AN360"/>
      <c r="AO360"/>
      <c r="AP360" s="272"/>
      <c r="AQ360" s="283">
        <f t="shared" si="45"/>
        <v>282</v>
      </c>
      <c r="AR360">
        <f t="shared" si="47"/>
        <v>1082.55</v>
      </c>
      <c r="AS360">
        <f t="shared" si="46"/>
        <v>0</v>
      </c>
      <c r="AT360"/>
      <c r="AU360"/>
      <c r="AV360"/>
      <c r="AW360"/>
      <c r="AX360"/>
      <c r="AY360"/>
      <c r="AZ360"/>
      <c r="BA360"/>
      <c r="BB360"/>
      <c r="BC360"/>
      <c r="BD360"/>
      <c r="BE360"/>
    </row>
    <row r="361" spans="2:57" ht="27" customHeight="1">
      <c r="I361" s="260"/>
      <c r="J361" s="260"/>
      <c r="K361" s="260"/>
      <c r="M361" s="187"/>
      <c r="AB361"/>
      <c r="AC361"/>
      <c r="AD361"/>
      <c r="AE361"/>
      <c r="AF361"/>
      <c r="AG361"/>
      <c r="AH361"/>
      <c r="AI361"/>
      <c r="AJ361"/>
      <c r="AK361"/>
      <c r="AL361"/>
      <c r="AM361"/>
      <c r="AN361"/>
      <c r="AO361"/>
      <c r="AP361" s="272"/>
      <c r="AQ361" s="283">
        <f t="shared" si="45"/>
        <v>283</v>
      </c>
      <c r="AR361">
        <f t="shared" si="47"/>
        <v>1008.67</v>
      </c>
      <c r="AS361">
        <f t="shared" si="46"/>
        <v>0</v>
      </c>
      <c r="AT361"/>
      <c r="AU361"/>
      <c r="AV361"/>
      <c r="AW361"/>
      <c r="AX361"/>
      <c r="AY361"/>
      <c r="AZ361"/>
      <c r="BA361"/>
      <c r="BB361"/>
      <c r="BC361"/>
      <c r="BD361"/>
      <c r="BE361"/>
    </row>
    <row r="362" spans="2:57" ht="27" customHeight="1">
      <c r="I362" s="260"/>
      <c r="J362" s="260"/>
      <c r="K362" s="260"/>
      <c r="M362" s="187"/>
      <c r="AB362"/>
      <c r="AC362"/>
      <c r="AD362"/>
      <c r="AE362"/>
      <c r="AF362"/>
      <c r="AG362"/>
      <c r="AH362"/>
      <c r="AI362"/>
      <c r="AJ362"/>
      <c r="AK362"/>
      <c r="AL362"/>
      <c r="AM362"/>
      <c r="AN362"/>
      <c r="AO362"/>
      <c r="AP362" s="272"/>
      <c r="AQ362" s="283">
        <f t="shared" si="45"/>
        <v>284</v>
      </c>
      <c r="AR362">
        <f t="shared" si="47"/>
        <v>1090.43</v>
      </c>
      <c r="AS362">
        <f t="shared" si="46"/>
        <v>0</v>
      </c>
      <c r="AT362"/>
      <c r="AU362"/>
      <c r="AV362"/>
      <c r="AW362"/>
      <c r="AX362"/>
      <c r="AY362"/>
      <c r="AZ362"/>
      <c r="BA362"/>
      <c r="BB362"/>
      <c r="BC362"/>
      <c r="BD362"/>
      <c r="BE362"/>
    </row>
    <row r="363" spans="2:57" ht="27" customHeight="1">
      <c r="I363" s="260"/>
      <c r="J363" s="260"/>
      <c r="K363" s="260"/>
      <c r="M363" s="187"/>
      <c r="AB363"/>
      <c r="AC363"/>
      <c r="AD363"/>
      <c r="AE363"/>
      <c r="AF363"/>
      <c r="AG363"/>
      <c r="AH363"/>
      <c r="AI363"/>
      <c r="AJ363"/>
      <c r="AK363"/>
      <c r="AL363"/>
      <c r="AM363"/>
      <c r="AN363"/>
      <c r="AO363"/>
      <c r="AP363" s="272"/>
      <c r="AQ363" s="283">
        <f t="shared" si="45"/>
        <v>285</v>
      </c>
      <c r="AR363">
        <f t="shared" si="47"/>
        <v>1112.96</v>
      </c>
      <c r="AS363">
        <f t="shared" si="46"/>
        <v>0</v>
      </c>
      <c r="AT363"/>
      <c r="AU363"/>
      <c r="AV363"/>
      <c r="AW363"/>
      <c r="AX363"/>
      <c r="AY363"/>
      <c r="AZ363"/>
      <c r="BA363"/>
      <c r="BB363"/>
      <c r="BC363"/>
      <c r="BD363"/>
      <c r="BE363"/>
    </row>
    <row r="364" spans="2:57" ht="27" customHeight="1">
      <c r="I364" s="260"/>
      <c r="J364" s="260"/>
      <c r="K364" s="260"/>
      <c r="M364" s="187"/>
      <c r="AB364"/>
      <c r="AC364"/>
      <c r="AD364"/>
      <c r="AE364"/>
      <c r="AF364"/>
      <c r="AG364"/>
      <c r="AH364"/>
      <c r="AI364"/>
      <c r="AJ364"/>
      <c r="AK364"/>
      <c r="AL364"/>
      <c r="AM364"/>
      <c r="AN364"/>
      <c r="AO364"/>
      <c r="AP364" s="272"/>
      <c r="AQ364" s="283">
        <f t="shared" si="45"/>
        <v>286</v>
      </c>
      <c r="AR364">
        <f t="shared" si="47"/>
        <v>1126.33</v>
      </c>
      <c r="AS364">
        <f t="shared" si="46"/>
        <v>0</v>
      </c>
      <c r="AT364"/>
      <c r="AU364"/>
      <c r="AV364"/>
      <c r="AW364"/>
      <c r="AX364"/>
      <c r="AY364"/>
      <c r="AZ364"/>
      <c r="BA364"/>
      <c r="BB364"/>
      <c r="BC364"/>
      <c r="BD364"/>
      <c r="BE364"/>
    </row>
    <row r="365" spans="2:57" ht="27" customHeight="1">
      <c r="I365" s="260"/>
      <c r="J365" s="260"/>
      <c r="K365" s="260"/>
      <c r="M365" s="187"/>
      <c r="AB365"/>
      <c r="AC365"/>
      <c r="AD365"/>
      <c r="AE365"/>
      <c r="AF365"/>
      <c r="AG365"/>
      <c r="AH365"/>
      <c r="AI365"/>
      <c r="AJ365"/>
      <c r="AK365"/>
      <c r="AL365"/>
      <c r="AM365"/>
      <c r="AN365"/>
      <c r="AO365"/>
      <c r="AP365" s="272"/>
      <c r="AQ365" s="283">
        <f t="shared" si="45"/>
        <v>287</v>
      </c>
      <c r="AR365">
        <f t="shared" si="47"/>
        <v>1128.1500000000001</v>
      </c>
      <c r="AS365">
        <f t="shared" si="46"/>
        <v>0</v>
      </c>
      <c r="AT365"/>
      <c r="AU365"/>
      <c r="AV365"/>
      <c r="AW365"/>
      <c r="AX365"/>
      <c r="AY365"/>
      <c r="AZ365"/>
      <c r="BA365"/>
      <c r="BB365"/>
      <c r="BC365"/>
      <c r="BD365"/>
      <c r="BE365"/>
    </row>
    <row r="366" spans="2:57" ht="27" customHeight="1">
      <c r="I366" s="260"/>
      <c r="J366" s="260"/>
      <c r="K366" s="260"/>
      <c r="M366" s="187"/>
      <c r="AB366"/>
      <c r="AC366"/>
      <c r="AD366"/>
      <c r="AE366"/>
      <c r="AF366"/>
      <c r="AG366"/>
      <c r="AH366"/>
      <c r="AI366"/>
      <c r="AJ366"/>
      <c r="AK366"/>
      <c r="AL366"/>
      <c r="AM366"/>
      <c r="AN366"/>
      <c r="AO366"/>
      <c r="AP366" s="272"/>
      <c r="AQ366" s="283">
        <f t="shared" si="45"/>
        <v>288</v>
      </c>
      <c r="AR366">
        <f t="shared" si="47"/>
        <v>1130.51</v>
      </c>
      <c r="AS366">
        <f t="shared" si="46"/>
        <v>0</v>
      </c>
      <c r="AT366"/>
      <c r="AU366"/>
      <c r="AV366"/>
      <c r="AW366"/>
      <c r="AX366"/>
      <c r="AY366"/>
      <c r="AZ366"/>
      <c r="BA366"/>
      <c r="BB366"/>
      <c r="BC366"/>
      <c r="BD366"/>
      <c r="BE366"/>
    </row>
    <row r="367" spans="2:57" ht="27" customHeight="1">
      <c r="I367" s="260"/>
      <c r="J367" s="260"/>
      <c r="K367" s="260"/>
      <c r="M367" s="187"/>
      <c r="AB367"/>
      <c r="AC367"/>
      <c r="AD367"/>
      <c r="AE367"/>
      <c r="AF367"/>
      <c r="AG367"/>
      <c r="AH367"/>
      <c r="AI367"/>
      <c r="AJ367"/>
      <c r="AK367"/>
      <c r="AL367"/>
      <c r="AM367"/>
      <c r="AN367"/>
      <c r="AO367"/>
      <c r="AP367" s="272"/>
      <c r="AQ367" s="283">
        <f t="shared" si="45"/>
        <v>289</v>
      </c>
      <c r="AR367">
        <f t="shared" si="47"/>
        <v>1077.47</v>
      </c>
      <c r="AS367">
        <f t="shared" si="46"/>
        <v>0</v>
      </c>
      <c r="AT367"/>
      <c r="AU367"/>
      <c r="AV367"/>
      <c r="AW367"/>
      <c r="AX367"/>
      <c r="AY367"/>
      <c r="AZ367"/>
      <c r="BA367"/>
      <c r="BB367"/>
      <c r="BC367"/>
      <c r="BD367"/>
      <c r="BE367"/>
    </row>
    <row r="368" spans="2:57" ht="27" customHeight="1">
      <c r="I368" s="260"/>
      <c r="J368" s="260"/>
      <c r="K368" s="260"/>
      <c r="M368" s="187"/>
      <c r="AB368"/>
      <c r="AC368"/>
      <c r="AD368"/>
      <c r="AE368"/>
      <c r="AF368"/>
      <c r="AG368"/>
      <c r="AH368"/>
      <c r="AI368"/>
      <c r="AJ368"/>
      <c r="AK368"/>
      <c r="AL368"/>
      <c r="AM368"/>
      <c r="AN368"/>
      <c r="AO368"/>
      <c r="AP368" s="272"/>
      <c r="AQ368" s="283">
        <f t="shared" si="45"/>
        <v>290</v>
      </c>
      <c r="AR368">
        <f t="shared" si="47"/>
        <v>1116.99</v>
      </c>
      <c r="AS368">
        <f t="shared" si="46"/>
        <v>0</v>
      </c>
      <c r="AT368"/>
      <c r="AU368"/>
      <c r="AV368"/>
      <c r="AW368"/>
      <c r="AX368"/>
      <c r="AY368"/>
      <c r="AZ368"/>
      <c r="BA368"/>
      <c r="BB368"/>
      <c r="BC368"/>
      <c r="BD368"/>
      <c r="BE368"/>
    </row>
    <row r="369" spans="9:57" ht="27" customHeight="1">
      <c r="I369" s="260"/>
      <c r="J369" s="260"/>
      <c r="K369" s="260"/>
      <c r="M369" s="187"/>
      <c r="AB369"/>
      <c r="AC369"/>
      <c r="AD369"/>
      <c r="AE369"/>
      <c r="AF369"/>
      <c r="AG369"/>
      <c r="AH369"/>
      <c r="AI369"/>
      <c r="AJ369"/>
      <c r="AK369"/>
      <c r="AL369"/>
      <c r="AM369"/>
      <c r="AN369"/>
      <c r="AO369"/>
      <c r="AP369" s="272"/>
      <c r="AQ369" s="283">
        <f t="shared" si="45"/>
        <v>291</v>
      </c>
      <c r="AR369">
        <f t="shared" si="47"/>
        <v>1110.71</v>
      </c>
      <c r="AS369">
        <f t="shared" si="46"/>
        <v>0</v>
      </c>
      <c r="AT369"/>
      <c r="AU369"/>
      <c r="AV369"/>
      <c r="AW369"/>
      <c r="AX369"/>
      <c r="AY369"/>
      <c r="AZ369"/>
      <c r="BA369"/>
      <c r="BB369"/>
      <c r="BC369"/>
      <c r="BD369"/>
      <c r="BE369"/>
    </row>
    <row r="370" spans="9:57" ht="27" customHeight="1">
      <c r="I370" s="260"/>
      <c r="J370" s="260"/>
      <c r="K370" s="260"/>
      <c r="M370" s="187"/>
      <c r="AB370"/>
      <c r="AC370"/>
      <c r="AD370"/>
      <c r="AE370"/>
      <c r="AF370"/>
      <c r="AG370"/>
      <c r="AH370"/>
      <c r="AI370"/>
      <c r="AJ370"/>
      <c r="AK370"/>
      <c r="AL370"/>
      <c r="AM370"/>
      <c r="AN370"/>
      <c r="AO370"/>
      <c r="AP370" s="272"/>
      <c r="AQ370" s="283">
        <f t="shared" si="45"/>
        <v>292</v>
      </c>
      <c r="AR370">
        <f t="shared" si="47"/>
        <v>1106.18</v>
      </c>
      <c r="AS370">
        <f t="shared" si="46"/>
        <v>0</v>
      </c>
      <c r="AT370"/>
      <c r="AU370"/>
      <c r="AV370"/>
      <c r="AW370"/>
      <c r="AX370"/>
      <c r="AY370"/>
      <c r="AZ370"/>
      <c r="BA370"/>
      <c r="BB370"/>
      <c r="BC370"/>
      <c r="BD370"/>
      <c r="BE370"/>
    </row>
    <row r="371" spans="9:57" ht="27" customHeight="1">
      <c r="I371" s="260"/>
      <c r="J371" s="260"/>
      <c r="K371" s="260"/>
      <c r="M371" s="187"/>
      <c r="AB371"/>
      <c r="AC371"/>
      <c r="AD371"/>
      <c r="AE371"/>
      <c r="AF371"/>
      <c r="AG371"/>
      <c r="AH371"/>
      <c r="AI371"/>
      <c r="AJ371"/>
      <c r="AK371"/>
      <c r="AL371"/>
      <c r="AM371"/>
      <c r="AN371"/>
      <c r="AO371"/>
      <c r="AP371" s="272"/>
      <c r="AQ371" s="283">
        <f t="shared" si="45"/>
        <v>293</v>
      </c>
      <c r="AR371">
        <f t="shared" si="47"/>
        <v>1102.4000000000001</v>
      </c>
      <c r="AS371">
        <f t="shared" si="46"/>
        <v>0</v>
      </c>
      <c r="AT371"/>
      <c r="AU371"/>
      <c r="AV371"/>
      <c r="AW371"/>
      <c r="AX371"/>
      <c r="AY371"/>
      <c r="AZ371"/>
      <c r="BA371"/>
      <c r="BB371"/>
      <c r="BC371"/>
      <c r="BD371"/>
      <c r="BE371"/>
    </row>
    <row r="372" spans="9:57" ht="27" customHeight="1">
      <c r="I372" s="260"/>
      <c r="J372" s="260"/>
      <c r="K372" s="260"/>
      <c r="M372" s="187"/>
      <c r="AB372"/>
      <c r="AC372"/>
      <c r="AD372"/>
      <c r="AE372"/>
      <c r="AF372"/>
      <c r="AG372"/>
      <c r="AH372"/>
      <c r="AI372"/>
      <c r="AJ372"/>
      <c r="AK372"/>
      <c r="AL372"/>
      <c r="AM372"/>
      <c r="AN372"/>
      <c r="AO372"/>
      <c r="AP372" s="272"/>
      <c r="AQ372" s="283">
        <f t="shared" si="45"/>
        <v>294</v>
      </c>
      <c r="AR372">
        <f t="shared" si="47"/>
        <v>1112.6400000000001</v>
      </c>
      <c r="AS372">
        <f t="shared" si="46"/>
        <v>0</v>
      </c>
      <c r="AT372"/>
      <c r="AU372"/>
      <c r="AV372"/>
      <c r="AW372"/>
      <c r="AX372"/>
      <c r="AY372"/>
      <c r="AZ372"/>
      <c r="BA372"/>
      <c r="BB372"/>
      <c r="BC372"/>
      <c r="BD372"/>
      <c r="BE372"/>
    </row>
    <row r="373" spans="9:57" ht="27" customHeight="1">
      <c r="J373" s="260"/>
      <c r="K373" s="260"/>
      <c r="M373" s="187"/>
      <c r="AB373"/>
      <c r="AC373"/>
      <c r="AD373"/>
      <c r="AE373"/>
      <c r="AF373"/>
      <c r="AG373"/>
      <c r="AH373"/>
      <c r="AI373"/>
      <c r="AJ373"/>
      <c r="AK373"/>
      <c r="AL373"/>
      <c r="AM373"/>
      <c r="AN373"/>
      <c r="AO373"/>
      <c r="AP373" s="272"/>
      <c r="AQ373" s="283">
        <f t="shared" si="45"/>
        <v>295</v>
      </c>
      <c r="AR373">
        <f t="shared" si="47"/>
        <v>1125.05</v>
      </c>
      <c r="AS373">
        <f t="shared" si="46"/>
        <v>0</v>
      </c>
      <c r="AT373"/>
      <c r="AU373"/>
      <c r="AV373"/>
      <c r="AW373"/>
      <c r="AX373"/>
      <c r="AY373"/>
      <c r="AZ373"/>
      <c r="BA373"/>
      <c r="BB373"/>
      <c r="BC373"/>
      <c r="BD373"/>
      <c r="BE373"/>
    </row>
    <row r="374" spans="9:57" ht="27" customHeight="1">
      <c r="J374" s="260"/>
      <c r="K374" s="260"/>
      <c r="M374" s="187"/>
      <c r="AB374"/>
      <c r="AC374"/>
      <c r="AD374"/>
      <c r="AE374"/>
      <c r="AF374"/>
      <c r="AG374"/>
      <c r="AH374"/>
      <c r="AI374"/>
      <c r="AJ374"/>
      <c r="AK374"/>
      <c r="AL374"/>
      <c r="AM374"/>
      <c r="AN374"/>
      <c r="AO374"/>
      <c r="AP374" s="272"/>
      <c r="AQ374" s="283">
        <f t="shared" si="45"/>
        <v>296</v>
      </c>
      <c r="AR374">
        <f t="shared" si="47"/>
        <v>1158.78</v>
      </c>
      <c r="AS374">
        <f t="shared" si="46"/>
        <v>0</v>
      </c>
      <c r="AT374"/>
      <c r="AU374"/>
      <c r="AV374"/>
      <c r="AW374"/>
      <c r="AX374"/>
      <c r="AY374"/>
      <c r="AZ374"/>
      <c r="BA374"/>
      <c r="BB374"/>
      <c r="BC374"/>
      <c r="BD374"/>
      <c r="BE374"/>
    </row>
    <row r="375" spans="9:57" ht="27" customHeight="1">
      <c r="J375" s="260"/>
      <c r="K375" s="260"/>
      <c r="M375" s="187"/>
      <c r="AB375"/>
      <c r="AC375"/>
      <c r="AD375"/>
      <c r="AE375"/>
      <c r="AF375"/>
      <c r="AG375"/>
      <c r="AH375"/>
      <c r="AI375"/>
      <c r="AJ375"/>
      <c r="AK375"/>
      <c r="AL375"/>
      <c r="AM375"/>
      <c r="AN375"/>
      <c r="AO375"/>
      <c r="AP375" s="272"/>
      <c r="AQ375" s="283">
        <f t="shared" si="45"/>
        <v>297</v>
      </c>
      <c r="AR375">
        <f t="shared" si="47"/>
        <v>1162.4100000000001</v>
      </c>
      <c r="AS375">
        <f t="shared" si="46"/>
        <v>0</v>
      </c>
      <c r="AT375"/>
      <c r="AU375"/>
      <c r="AV375"/>
      <c r="AW375"/>
      <c r="AX375"/>
      <c r="AY375"/>
      <c r="AZ375"/>
      <c r="BA375"/>
      <c r="BB375"/>
      <c r="BC375"/>
      <c r="BD375"/>
      <c r="BE375"/>
    </row>
    <row r="376" spans="9:57" ht="27" customHeight="1">
      <c r="J376" s="260"/>
      <c r="K376" s="260"/>
      <c r="M376" s="187"/>
      <c r="AB376"/>
      <c r="AC376"/>
      <c r="AD376"/>
      <c r="AE376"/>
      <c r="AF376"/>
      <c r="AG376"/>
      <c r="AH376"/>
      <c r="AI376"/>
      <c r="AJ376"/>
      <c r="AK376"/>
      <c r="AL376"/>
      <c r="AM376"/>
      <c r="AN376"/>
      <c r="AO376"/>
      <c r="AP376" s="272"/>
      <c r="AQ376" s="283">
        <f t="shared" si="45"/>
        <v>298</v>
      </c>
      <c r="AR376">
        <f t="shared" si="47"/>
        <v>1161.08</v>
      </c>
      <c r="AS376">
        <f t="shared" si="46"/>
        <v>0</v>
      </c>
      <c r="AT376"/>
      <c r="AU376"/>
      <c r="AV376"/>
      <c r="AW376"/>
      <c r="AX376"/>
      <c r="AY376"/>
      <c r="AZ376"/>
      <c r="BA376"/>
      <c r="BB376"/>
      <c r="BC376"/>
      <c r="BD376"/>
      <c r="BE376"/>
    </row>
    <row r="377" spans="9:57" ht="27" customHeight="1">
      <c r="J377" s="260"/>
      <c r="K377" s="260"/>
      <c r="M377" s="187"/>
      <c r="AB377"/>
      <c r="AC377"/>
      <c r="AD377"/>
      <c r="AE377"/>
      <c r="AF377"/>
      <c r="AG377"/>
      <c r="AH377"/>
      <c r="AI377"/>
      <c r="AJ377"/>
      <c r="AK377"/>
      <c r="AL377"/>
      <c r="AM377"/>
      <c r="AN377"/>
      <c r="AO377"/>
      <c r="AP377" s="272"/>
      <c r="AQ377" s="283">
        <f t="shared" si="45"/>
        <v>299</v>
      </c>
      <c r="AR377">
        <f t="shared" si="47"/>
        <v>1159.2</v>
      </c>
      <c r="AS377">
        <f t="shared" si="46"/>
        <v>0</v>
      </c>
      <c r="AT377"/>
      <c r="AU377"/>
      <c r="AV377"/>
      <c r="AW377"/>
      <c r="AX377"/>
      <c r="AY377"/>
      <c r="AZ377"/>
      <c r="BA377"/>
      <c r="BB377"/>
      <c r="BC377"/>
      <c r="BD377"/>
      <c r="BE377"/>
    </row>
    <row r="378" spans="9:57" ht="27" customHeight="1">
      <c r="J378" s="260"/>
      <c r="K378" s="260"/>
      <c r="M378" s="187"/>
      <c r="AB378"/>
      <c r="AC378"/>
      <c r="AD378"/>
      <c r="AE378"/>
      <c r="AF378"/>
      <c r="AG378"/>
      <c r="AH378"/>
      <c r="AI378"/>
      <c r="AJ378"/>
      <c r="AK378"/>
      <c r="AL378"/>
      <c r="AM378"/>
      <c r="AN378"/>
      <c r="AO378"/>
      <c r="AP378" s="272"/>
      <c r="AQ378" s="283">
        <f t="shared" si="45"/>
        <v>300</v>
      </c>
      <c r="AR378">
        <f t="shared" si="47"/>
        <v>1152.8800000000001</v>
      </c>
      <c r="AS378">
        <f t="shared" si="46"/>
        <v>0</v>
      </c>
      <c r="AT378"/>
      <c r="AU378"/>
      <c r="AV378"/>
      <c r="AW378"/>
      <c r="AX378"/>
      <c r="AY378"/>
      <c r="AZ378"/>
      <c r="BA378"/>
      <c r="BB378"/>
      <c r="BC378"/>
      <c r="BD378"/>
      <c r="BE378"/>
    </row>
    <row r="379" spans="9:57" ht="27" customHeight="1">
      <c r="J379" s="260"/>
      <c r="K379" s="260"/>
      <c r="M379" s="187"/>
      <c r="AB379"/>
      <c r="AC379"/>
      <c r="AD379"/>
      <c r="AE379"/>
      <c r="AF379"/>
      <c r="AG379"/>
      <c r="AH379"/>
      <c r="AI379"/>
      <c r="AJ379"/>
      <c r="AK379"/>
      <c r="AL379"/>
      <c r="AM379"/>
      <c r="AN379"/>
      <c r="AO379"/>
      <c r="AP379" s="272"/>
      <c r="AQ379" s="283">
        <f t="shared" si="45"/>
        <v>301</v>
      </c>
      <c r="AR379">
        <f t="shared" si="47"/>
        <v>1158.58</v>
      </c>
      <c r="AS379">
        <f t="shared" si="46"/>
        <v>0</v>
      </c>
      <c r="AT379"/>
      <c r="AU379"/>
      <c r="AV379"/>
      <c r="AW379"/>
      <c r="AX379"/>
      <c r="AY379"/>
      <c r="AZ379"/>
      <c r="BA379"/>
      <c r="BB379"/>
      <c r="BC379"/>
      <c r="BD379"/>
      <c r="BE379"/>
    </row>
    <row r="380" spans="9:57" ht="27" customHeight="1">
      <c r="J380" s="260"/>
      <c r="K380" s="260"/>
      <c r="M380" s="187"/>
      <c r="AB380"/>
      <c r="AC380"/>
      <c r="AD380"/>
      <c r="AE380"/>
      <c r="AF380"/>
      <c r="AG380"/>
      <c r="AH380"/>
      <c r="AI380"/>
      <c r="AJ380"/>
      <c r="AK380"/>
      <c r="AL380"/>
      <c r="AM380"/>
      <c r="AN380"/>
      <c r="AO380"/>
      <c r="AP380" s="272"/>
      <c r="AQ380" s="283">
        <f t="shared" si="45"/>
        <v>302</v>
      </c>
      <c r="AR380">
        <f t="shared" si="47"/>
        <v>1150.97</v>
      </c>
      <c r="AS380">
        <f t="shared" si="46"/>
        <v>0</v>
      </c>
      <c r="AT380"/>
      <c r="AU380"/>
      <c r="AV380"/>
      <c r="AW380"/>
      <c r="AX380"/>
      <c r="AY380"/>
      <c r="AZ380"/>
      <c r="BA380"/>
      <c r="BB380"/>
      <c r="BC380"/>
      <c r="BD380"/>
      <c r="BE380"/>
    </row>
    <row r="381" spans="9:57" ht="27" customHeight="1">
      <c r="J381" s="260"/>
      <c r="K381" s="260"/>
      <c r="M381" s="187"/>
      <c r="AB381"/>
      <c r="AC381"/>
      <c r="AD381"/>
      <c r="AE381"/>
      <c r="AF381"/>
      <c r="AG381"/>
      <c r="AH381"/>
      <c r="AI381"/>
      <c r="AJ381"/>
      <c r="AK381"/>
      <c r="AL381"/>
      <c r="AM381"/>
      <c r="AN381"/>
      <c r="AO381"/>
      <c r="AP381" s="272"/>
      <c r="AQ381" s="283">
        <f t="shared" si="45"/>
        <v>303</v>
      </c>
      <c r="AR381">
        <f t="shared" si="47"/>
        <v>1142.4100000000001</v>
      </c>
      <c r="AS381">
        <f t="shared" si="46"/>
        <v>0</v>
      </c>
      <c r="AT381"/>
      <c r="AU381"/>
      <c r="AV381"/>
      <c r="AW381"/>
      <c r="AX381"/>
      <c r="AY381"/>
      <c r="AZ381"/>
      <c r="BA381"/>
      <c r="BB381"/>
      <c r="BC381"/>
      <c r="BD381"/>
      <c r="BE381"/>
    </row>
    <row r="382" spans="9:57" ht="27" customHeight="1">
      <c r="J382" s="260"/>
      <c r="K382" s="260"/>
      <c r="M382" s="187"/>
      <c r="AB382"/>
      <c r="AC382"/>
      <c r="AD382"/>
      <c r="AE382"/>
      <c r="AF382"/>
      <c r="AG382"/>
      <c r="AH382"/>
      <c r="AI382"/>
      <c r="AJ382"/>
      <c r="AK382"/>
      <c r="AL382"/>
      <c r="AM382"/>
      <c r="AN382"/>
      <c r="AO382"/>
      <c r="AP382" s="272"/>
      <c r="AQ382" s="283">
        <f t="shared" si="45"/>
        <v>304</v>
      </c>
      <c r="AR382">
        <f t="shared" si="47"/>
        <v>1128.94</v>
      </c>
      <c r="AS382">
        <f t="shared" si="46"/>
        <v>0</v>
      </c>
      <c r="AT382"/>
      <c r="AU382"/>
      <c r="AV382"/>
      <c r="AW382"/>
      <c r="AX382"/>
      <c r="AY382"/>
      <c r="AZ382"/>
      <c r="BA382"/>
      <c r="BB382"/>
      <c r="BC382"/>
      <c r="BD382"/>
      <c r="BE382"/>
    </row>
    <row r="383" spans="9:57" ht="27" customHeight="1">
      <c r="J383" s="260"/>
      <c r="K383" s="260"/>
      <c r="M383" s="187"/>
      <c r="AB383"/>
      <c r="AC383"/>
      <c r="AD383"/>
      <c r="AE383"/>
      <c r="AF383"/>
      <c r="AG383"/>
      <c r="AH383"/>
      <c r="AI383"/>
      <c r="AJ383"/>
      <c r="AK383"/>
      <c r="AL383"/>
      <c r="AM383"/>
      <c r="AN383"/>
      <c r="AO383"/>
      <c r="AP383" s="272"/>
      <c r="AQ383" s="283">
        <f t="shared" si="45"/>
        <v>305</v>
      </c>
      <c r="AR383">
        <f t="shared" si="47"/>
        <v>1117.49</v>
      </c>
      <c r="AS383">
        <f t="shared" si="46"/>
        <v>0</v>
      </c>
      <c r="AT383"/>
      <c r="AU383"/>
      <c r="AV383"/>
      <c r="AW383"/>
      <c r="AX383"/>
      <c r="AY383"/>
      <c r="AZ383"/>
      <c r="BA383"/>
      <c r="BB383"/>
      <c r="BC383"/>
      <c r="BD383"/>
      <c r="BE383"/>
    </row>
    <row r="384" spans="9:57" ht="27" customHeight="1">
      <c r="J384" s="260"/>
      <c r="K384" s="260"/>
      <c r="M384" s="187"/>
      <c r="AB384"/>
      <c r="AC384"/>
      <c r="AD384"/>
      <c r="AE384"/>
      <c r="AF384"/>
      <c r="AG384"/>
      <c r="AH384"/>
      <c r="AI384"/>
      <c r="AJ384"/>
      <c r="AK384"/>
      <c r="AL384"/>
      <c r="AM384"/>
      <c r="AN384"/>
      <c r="AO384"/>
      <c r="AP384" s="272"/>
      <c r="AQ384" s="283">
        <f t="shared" si="45"/>
        <v>306</v>
      </c>
      <c r="AR384">
        <f t="shared" ref="AR384:AR413" si="48">IF(AM7="tad","tad",AM7)</f>
        <v>1106.0899999999999</v>
      </c>
      <c r="AS384">
        <f t="shared" si="46"/>
        <v>0</v>
      </c>
      <c r="AT384"/>
      <c r="AU384"/>
      <c r="AV384"/>
      <c r="AW384"/>
      <c r="AX384"/>
      <c r="AY384"/>
      <c r="AZ384"/>
      <c r="BA384"/>
      <c r="BB384"/>
      <c r="BC384"/>
      <c r="BD384"/>
      <c r="BE384"/>
    </row>
    <row r="385" spans="10:57" ht="27" customHeight="1">
      <c r="J385" s="260"/>
      <c r="K385" s="260"/>
      <c r="M385" s="187"/>
      <c r="AB385"/>
      <c r="AC385"/>
      <c r="AD385"/>
      <c r="AE385"/>
      <c r="AF385"/>
      <c r="AG385"/>
      <c r="AH385"/>
      <c r="AI385"/>
      <c r="AJ385"/>
      <c r="AK385"/>
      <c r="AL385"/>
      <c r="AM385"/>
      <c r="AN385"/>
      <c r="AO385"/>
      <c r="AP385" s="272"/>
      <c r="AQ385" s="283">
        <f t="shared" si="45"/>
        <v>307</v>
      </c>
      <c r="AR385">
        <f t="shared" si="48"/>
        <v>1096.56</v>
      </c>
      <c r="AS385">
        <f t="shared" si="46"/>
        <v>0</v>
      </c>
      <c r="AT385"/>
      <c r="AU385"/>
      <c r="AV385"/>
      <c r="AW385"/>
      <c r="AX385"/>
      <c r="AY385"/>
      <c r="AZ385"/>
      <c r="BA385"/>
      <c r="BB385"/>
      <c r="BC385"/>
      <c r="BD385"/>
      <c r="BE385"/>
    </row>
    <row r="386" spans="10:57" ht="27" customHeight="1">
      <c r="J386" s="260"/>
      <c r="K386" s="260"/>
      <c r="M386" s="187"/>
      <c r="AB386"/>
      <c r="AC386"/>
      <c r="AD386"/>
      <c r="AE386"/>
      <c r="AF386"/>
      <c r="AG386"/>
      <c r="AH386"/>
      <c r="AI386"/>
      <c r="AJ386"/>
      <c r="AK386"/>
      <c r="AL386"/>
      <c r="AM386"/>
      <c r="AN386"/>
      <c r="AO386"/>
      <c r="AP386" s="272"/>
      <c r="AQ386" s="283">
        <f t="shared" si="45"/>
        <v>308</v>
      </c>
      <c r="AR386">
        <f t="shared" si="48"/>
        <v>1087.99</v>
      </c>
      <c r="AS386">
        <f t="shared" si="46"/>
        <v>0</v>
      </c>
      <c r="AT386"/>
      <c r="AU386"/>
      <c r="AV386"/>
      <c r="AW386"/>
      <c r="AX386"/>
      <c r="AY386"/>
      <c r="AZ386"/>
      <c r="BA386"/>
      <c r="BB386"/>
      <c r="BC386"/>
      <c r="BD386"/>
      <c r="BE386"/>
    </row>
    <row r="387" spans="10:57" ht="27" customHeight="1">
      <c r="J387" s="260"/>
      <c r="K387" s="260"/>
      <c r="M387" s="187"/>
      <c r="AB387"/>
      <c r="AC387"/>
      <c r="AD387"/>
      <c r="AE387"/>
      <c r="AF387"/>
      <c r="AG387"/>
      <c r="AH387"/>
      <c r="AI387"/>
      <c r="AJ387"/>
      <c r="AK387"/>
      <c r="AL387"/>
      <c r="AM387"/>
      <c r="AN387"/>
      <c r="AO387"/>
      <c r="AP387" s="272"/>
      <c r="AQ387" s="283">
        <f t="shared" si="45"/>
        <v>309</v>
      </c>
      <c r="AR387">
        <f t="shared" si="48"/>
        <v>1081.19</v>
      </c>
      <c r="AS387">
        <f t="shared" si="46"/>
        <v>0</v>
      </c>
      <c r="AT387"/>
      <c r="AU387"/>
      <c r="AV387"/>
      <c r="AW387"/>
      <c r="AX387"/>
      <c r="AY387"/>
      <c r="AZ387"/>
      <c r="BA387"/>
      <c r="BB387"/>
      <c r="BC387"/>
      <c r="BD387"/>
      <c r="BE387"/>
    </row>
    <row r="388" spans="10:57" ht="27" customHeight="1">
      <c r="J388" s="260"/>
      <c r="K388" s="260"/>
      <c r="M388" s="187"/>
      <c r="AB388"/>
      <c r="AC388"/>
      <c r="AD388"/>
      <c r="AE388"/>
      <c r="AF388"/>
      <c r="AG388"/>
      <c r="AH388"/>
      <c r="AI388"/>
      <c r="AJ388"/>
      <c r="AK388"/>
      <c r="AL388"/>
      <c r="AM388"/>
      <c r="AN388"/>
      <c r="AO388"/>
      <c r="AP388" s="272"/>
      <c r="AQ388" s="283">
        <f t="shared" si="45"/>
        <v>310</v>
      </c>
      <c r="AR388">
        <f t="shared" si="48"/>
        <v>1077.7</v>
      </c>
      <c r="AS388">
        <f t="shared" si="46"/>
        <v>0</v>
      </c>
      <c r="AT388"/>
      <c r="AU388"/>
      <c r="AV388"/>
      <c r="AW388"/>
      <c r="AX388"/>
      <c r="AY388"/>
      <c r="AZ388"/>
      <c r="BA388"/>
      <c r="BB388"/>
      <c r="BC388"/>
      <c r="BD388"/>
      <c r="BE388"/>
    </row>
    <row r="389" spans="10:57" ht="27" customHeight="1">
      <c r="J389" s="260"/>
      <c r="K389" s="260"/>
      <c r="M389" s="187"/>
      <c r="AB389"/>
      <c r="AC389"/>
      <c r="AD389"/>
      <c r="AE389"/>
      <c r="AF389"/>
      <c r="AG389"/>
      <c r="AH389"/>
      <c r="AI389"/>
      <c r="AJ389"/>
      <c r="AK389"/>
      <c r="AL389"/>
      <c r="AM389"/>
      <c r="AN389"/>
      <c r="AO389"/>
      <c r="AP389" s="272"/>
      <c r="AQ389" s="283">
        <f t="shared" si="45"/>
        <v>311</v>
      </c>
      <c r="AR389">
        <f t="shared" si="48"/>
        <v>1073.1400000000001</v>
      </c>
      <c r="AS389">
        <f t="shared" si="46"/>
        <v>0</v>
      </c>
      <c r="AT389"/>
      <c r="AU389"/>
      <c r="AV389"/>
      <c r="AW389"/>
      <c r="AX389"/>
      <c r="AY389"/>
      <c r="AZ389"/>
      <c r="BA389"/>
      <c r="BB389"/>
      <c r="BC389"/>
      <c r="BD389"/>
      <c r="BE389"/>
    </row>
    <row r="390" spans="10:57" ht="27" customHeight="1">
      <c r="J390" s="260"/>
      <c r="K390" s="260"/>
      <c r="M390" s="187"/>
      <c r="AB390"/>
      <c r="AC390"/>
      <c r="AD390"/>
      <c r="AE390"/>
      <c r="AF390"/>
      <c r="AG390"/>
      <c r="AH390"/>
      <c r="AI390"/>
      <c r="AJ390"/>
      <c r="AK390"/>
      <c r="AL390"/>
      <c r="AM390"/>
      <c r="AN390"/>
      <c r="AO390"/>
      <c r="AP390" s="272"/>
      <c r="AQ390" s="283">
        <f t="shared" si="45"/>
        <v>312</v>
      </c>
      <c r="AR390">
        <f t="shared" si="48"/>
        <v>1084.1099999999999</v>
      </c>
      <c r="AS390">
        <f t="shared" si="46"/>
        <v>0</v>
      </c>
      <c r="AT390"/>
      <c r="AU390"/>
      <c r="AV390"/>
      <c r="AW390"/>
      <c r="AX390"/>
      <c r="AY390"/>
      <c r="AZ390"/>
      <c r="BA390"/>
      <c r="BB390"/>
      <c r="BC390"/>
      <c r="BD390"/>
      <c r="BE390"/>
    </row>
    <row r="391" spans="10:57" ht="27" customHeight="1">
      <c r="J391" s="260"/>
      <c r="K391" s="260"/>
      <c r="M391" s="187"/>
      <c r="AB391"/>
      <c r="AC391"/>
      <c r="AD391"/>
      <c r="AE391"/>
      <c r="AF391"/>
      <c r="AG391"/>
      <c r="AH391"/>
      <c r="AI391"/>
      <c r="AJ391"/>
      <c r="AK391"/>
      <c r="AL391"/>
      <c r="AM391"/>
      <c r="AN391"/>
      <c r="AO391"/>
      <c r="AP391" s="272"/>
      <c r="AQ391" s="283">
        <f t="shared" si="45"/>
        <v>313</v>
      </c>
      <c r="AR391">
        <f t="shared" si="48"/>
        <v>1092.99</v>
      </c>
      <c r="AS391">
        <f t="shared" si="46"/>
        <v>0</v>
      </c>
      <c r="AT391"/>
      <c r="AU391"/>
      <c r="AV391"/>
      <c r="AW391"/>
      <c r="AX391"/>
      <c r="AY391"/>
      <c r="AZ391"/>
      <c r="BA391"/>
      <c r="BB391"/>
      <c r="BC391"/>
      <c r="BD391"/>
      <c r="BE391"/>
    </row>
    <row r="392" spans="10:57" ht="27" customHeight="1">
      <c r="J392" s="260"/>
      <c r="K392" s="260"/>
      <c r="M392" s="187"/>
      <c r="AB392"/>
      <c r="AC392"/>
      <c r="AD392"/>
      <c r="AE392"/>
      <c r="AF392"/>
      <c r="AG392"/>
      <c r="AH392"/>
      <c r="AI392"/>
      <c r="AJ392"/>
      <c r="AK392"/>
      <c r="AL392"/>
      <c r="AM392"/>
      <c r="AN392"/>
      <c r="AO392"/>
      <c r="AP392" s="272"/>
      <c r="AQ392" s="283">
        <f t="shared" si="45"/>
        <v>314</v>
      </c>
      <c r="AR392">
        <f t="shared" si="48"/>
        <v>1093.77</v>
      </c>
      <c r="AS392">
        <f t="shared" si="46"/>
        <v>0</v>
      </c>
      <c r="AT392"/>
      <c r="AU392"/>
      <c r="AV392"/>
      <c r="AW392"/>
      <c r="AX392"/>
      <c r="AY392"/>
      <c r="AZ392"/>
      <c r="BA392"/>
      <c r="BB392"/>
      <c r="BC392"/>
      <c r="BD392"/>
      <c r="BE392"/>
    </row>
    <row r="393" spans="10:57" ht="27" customHeight="1">
      <c r="J393" s="260"/>
      <c r="K393" s="260"/>
      <c r="M393" s="187"/>
      <c r="AB393"/>
      <c r="AC393"/>
      <c r="AD393"/>
      <c r="AE393"/>
      <c r="AF393"/>
      <c r="AG393"/>
      <c r="AH393"/>
      <c r="AI393"/>
      <c r="AJ393"/>
      <c r="AK393"/>
      <c r="AL393"/>
      <c r="AM393"/>
      <c r="AN393"/>
      <c r="AO393"/>
      <c r="AP393" s="272"/>
      <c r="AQ393" s="283">
        <f t="shared" si="45"/>
        <v>315</v>
      </c>
      <c r="AR393">
        <f t="shared" si="48"/>
        <v>1093.48</v>
      </c>
      <c r="AS393">
        <f t="shared" si="46"/>
        <v>0</v>
      </c>
      <c r="AT393"/>
      <c r="AU393"/>
      <c r="AV393"/>
      <c r="AW393"/>
      <c r="AX393"/>
      <c r="AY393"/>
      <c r="AZ393"/>
      <c r="BA393"/>
      <c r="BB393"/>
      <c r="BC393"/>
      <c r="BD393"/>
      <c r="BE393"/>
    </row>
    <row r="394" spans="10:57" ht="27" customHeight="1">
      <c r="J394" s="260"/>
      <c r="K394" s="260"/>
      <c r="M394" s="187"/>
      <c r="AB394"/>
      <c r="AC394"/>
      <c r="AD394"/>
      <c r="AE394"/>
      <c r="AF394"/>
      <c r="AG394"/>
      <c r="AH394"/>
      <c r="AI394"/>
      <c r="AJ394"/>
      <c r="AK394"/>
      <c r="AL394"/>
      <c r="AM394"/>
      <c r="AN394"/>
      <c r="AO394"/>
      <c r="AP394" s="272"/>
      <c r="AQ394" s="283">
        <f t="shared" si="45"/>
        <v>316</v>
      </c>
      <c r="AR394">
        <f t="shared" si="48"/>
        <v>1097.79</v>
      </c>
      <c r="AS394">
        <f t="shared" si="46"/>
        <v>0</v>
      </c>
      <c r="AT394"/>
      <c r="AU394"/>
      <c r="AV394"/>
      <c r="AW394"/>
      <c r="AX394"/>
      <c r="AY394"/>
      <c r="AZ394"/>
      <c r="BA394"/>
      <c r="BB394"/>
      <c r="BC394"/>
      <c r="BD394"/>
      <c r="BE394"/>
    </row>
    <row r="395" spans="10:57" ht="27" customHeight="1">
      <c r="J395" s="260"/>
      <c r="K395" s="260"/>
      <c r="M395" s="187"/>
      <c r="AB395"/>
      <c r="AC395"/>
      <c r="AD395"/>
      <c r="AE395"/>
      <c r="AF395"/>
      <c r="AG395"/>
      <c r="AH395"/>
      <c r="AI395"/>
      <c r="AJ395"/>
      <c r="AK395"/>
      <c r="AL395"/>
      <c r="AM395"/>
      <c r="AN395"/>
      <c r="AO395"/>
      <c r="AP395" s="272"/>
      <c r="AQ395" s="283">
        <f t="shared" si="45"/>
        <v>317</v>
      </c>
      <c r="AR395">
        <f t="shared" si="48"/>
        <v>1094.29</v>
      </c>
      <c r="AS395">
        <f t="shared" si="46"/>
        <v>0</v>
      </c>
      <c r="AT395"/>
      <c r="AU395"/>
      <c r="AV395"/>
      <c r="AW395"/>
      <c r="AX395"/>
      <c r="AY395"/>
      <c r="AZ395"/>
      <c r="BA395"/>
      <c r="BB395"/>
      <c r="BC395"/>
      <c r="BD395"/>
      <c r="BE395"/>
    </row>
    <row r="396" spans="10:57" ht="27" customHeight="1">
      <c r="J396" s="260"/>
      <c r="K396" s="260"/>
      <c r="M396" s="187"/>
      <c r="AB396"/>
      <c r="AC396"/>
      <c r="AD396"/>
      <c r="AE396"/>
      <c r="AF396"/>
      <c r="AG396"/>
      <c r="AH396"/>
      <c r="AI396"/>
      <c r="AJ396"/>
      <c r="AK396"/>
      <c r="AL396"/>
      <c r="AM396"/>
      <c r="AN396"/>
      <c r="AO396"/>
      <c r="AP396" s="272"/>
      <c r="AQ396" s="283">
        <f t="shared" si="45"/>
        <v>318</v>
      </c>
      <c r="AR396">
        <f t="shared" si="48"/>
        <v>1094.56</v>
      </c>
      <c r="AS396">
        <f t="shared" si="46"/>
        <v>0</v>
      </c>
      <c r="AT396"/>
      <c r="AU396"/>
      <c r="AV396"/>
      <c r="AW396"/>
      <c r="AX396"/>
      <c r="AY396"/>
      <c r="AZ396"/>
      <c r="BA396"/>
      <c r="BB396"/>
      <c r="BC396"/>
      <c r="BD396"/>
      <c r="BE396"/>
    </row>
    <row r="397" spans="10:57" ht="27" customHeight="1">
      <c r="J397" s="260"/>
      <c r="K397" s="260"/>
      <c r="M397" s="187"/>
      <c r="AB397"/>
      <c r="AC397"/>
      <c r="AD397"/>
      <c r="AE397"/>
      <c r="AF397"/>
      <c r="AG397"/>
      <c r="AH397"/>
      <c r="AI397"/>
      <c r="AJ397"/>
      <c r="AK397"/>
      <c r="AL397"/>
      <c r="AM397"/>
      <c r="AN397"/>
      <c r="AO397"/>
      <c r="AP397" s="272"/>
      <c r="AQ397" s="283">
        <f t="shared" si="45"/>
        <v>319</v>
      </c>
      <c r="AR397">
        <f t="shared" si="48"/>
        <v>1091.22</v>
      </c>
      <c r="AS397">
        <f t="shared" si="46"/>
        <v>0</v>
      </c>
      <c r="AT397"/>
      <c r="AU397"/>
      <c r="AV397"/>
      <c r="AW397"/>
      <c r="AX397"/>
      <c r="AY397"/>
      <c r="AZ397"/>
      <c r="BA397"/>
      <c r="BB397"/>
      <c r="BC397"/>
      <c r="BD397"/>
      <c r="BE397"/>
    </row>
    <row r="398" spans="10:57" ht="27" customHeight="1">
      <c r="J398" s="260"/>
      <c r="K398" s="260"/>
      <c r="M398" s="187"/>
      <c r="AB398"/>
      <c r="AC398"/>
      <c r="AD398"/>
      <c r="AE398"/>
      <c r="AF398"/>
      <c r="AG398"/>
      <c r="AH398"/>
      <c r="AI398"/>
      <c r="AJ398"/>
      <c r="AK398"/>
      <c r="AL398"/>
      <c r="AM398"/>
      <c r="AN398"/>
      <c r="AO398"/>
      <c r="AP398" s="272"/>
      <c r="AQ398" s="283">
        <f t="shared" si="45"/>
        <v>320</v>
      </c>
      <c r="AR398">
        <f t="shared" si="48"/>
        <v>1095.19</v>
      </c>
      <c r="AS398">
        <f t="shared" si="46"/>
        <v>0</v>
      </c>
      <c r="AT398"/>
      <c r="AU398"/>
      <c r="AV398"/>
      <c r="AW398"/>
      <c r="AX398"/>
      <c r="AY398"/>
      <c r="AZ398"/>
      <c r="BA398"/>
      <c r="BB398"/>
      <c r="BC398"/>
      <c r="BD398"/>
      <c r="BE398"/>
    </row>
    <row r="399" spans="10:57" ht="27" customHeight="1">
      <c r="J399" s="260"/>
      <c r="K399" s="260"/>
      <c r="M399" s="187"/>
      <c r="AB399"/>
      <c r="AC399"/>
      <c r="AD399"/>
      <c r="AE399"/>
      <c r="AF399"/>
      <c r="AG399"/>
      <c r="AH399"/>
      <c r="AI399"/>
      <c r="AJ399"/>
      <c r="AK399"/>
      <c r="AL399"/>
      <c r="AM399"/>
      <c r="AN399"/>
      <c r="AO399"/>
      <c r="AP399" s="272"/>
      <c r="AQ399" s="283">
        <f t="shared" si="45"/>
        <v>321</v>
      </c>
      <c r="AR399">
        <f t="shared" si="48"/>
        <v>1097.6099999999999</v>
      </c>
      <c r="AS399">
        <f t="shared" si="46"/>
        <v>0</v>
      </c>
      <c r="AT399"/>
      <c r="AU399"/>
      <c r="AV399"/>
      <c r="AW399"/>
      <c r="AX399"/>
      <c r="AY399"/>
      <c r="AZ399"/>
      <c r="BA399"/>
      <c r="BB399"/>
      <c r="BC399"/>
      <c r="BD399"/>
      <c r="BE399"/>
    </row>
    <row r="400" spans="10:57" ht="27" customHeight="1">
      <c r="J400" s="260"/>
      <c r="K400" s="260"/>
      <c r="M400" s="187"/>
      <c r="AB400"/>
      <c r="AC400"/>
      <c r="AD400"/>
      <c r="AE400"/>
      <c r="AF400"/>
      <c r="AG400"/>
      <c r="AH400"/>
      <c r="AI400"/>
      <c r="AJ400"/>
      <c r="AK400"/>
      <c r="AL400"/>
      <c r="AM400"/>
      <c r="AN400"/>
      <c r="AO400"/>
      <c r="AP400"/>
      <c r="AQ400" s="283">
        <f t="shared" ref="AQ400:AQ443" si="49">AQ399+1</f>
        <v>322</v>
      </c>
      <c r="AR400">
        <f t="shared" si="48"/>
        <v>1096.5999999999999</v>
      </c>
      <c r="AS400">
        <f t="shared" ref="AS400:AS444" si="50">IF(COUNT(AQ400:AR400)=2,0,-AP$49/500)</f>
        <v>0</v>
      </c>
      <c r="AT400"/>
      <c r="AU400"/>
      <c r="AV400"/>
      <c r="AW400"/>
      <c r="AX400"/>
      <c r="AY400"/>
      <c r="AZ400"/>
      <c r="BA400"/>
      <c r="BB400"/>
      <c r="BC400"/>
      <c r="BD400"/>
      <c r="BE400"/>
    </row>
    <row r="401" spans="10:57" ht="27" customHeight="1">
      <c r="J401" s="260"/>
      <c r="K401" s="260"/>
      <c r="M401" s="187"/>
      <c r="AB401"/>
      <c r="AC401"/>
      <c r="AD401"/>
      <c r="AE401"/>
      <c r="AF401"/>
      <c r="AG401"/>
      <c r="AH401"/>
      <c r="AI401"/>
      <c r="AJ401"/>
      <c r="AK401"/>
      <c r="AL401"/>
      <c r="AM401"/>
      <c r="AN401"/>
      <c r="AO401"/>
      <c r="AP401"/>
      <c r="AQ401" s="283">
        <f t="shared" si="49"/>
        <v>323</v>
      </c>
      <c r="AR401">
        <f t="shared" si="48"/>
        <v>1092.1099999999999</v>
      </c>
      <c r="AS401">
        <f t="shared" si="50"/>
        <v>0</v>
      </c>
      <c r="AT401"/>
      <c r="AU401"/>
      <c r="AV401"/>
      <c r="AW401"/>
      <c r="AX401"/>
      <c r="AY401"/>
      <c r="AZ401"/>
      <c r="BA401"/>
      <c r="BB401"/>
      <c r="BC401"/>
      <c r="BD401"/>
      <c r="BE401"/>
    </row>
    <row r="402" spans="10:57" ht="27" customHeight="1">
      <c r="J402" s="260"/>
      <c r="K402" s="260"/>
      <c r="M402" s="187"/>
      <c r="AB402"/>
      <c r="AC402"/>
      <c r="AD402"/>
      <c r="AE402"/>
      <c r="AF402"/>
      <c r="AG402"/>
      <c r="AH402"/>
      <c r="AI402"/>
      <c r="AJ402"/>
      <c r="AK402"/>
      <c r="AL402"/>
      <c r="AM402"/>
      <c r="AN402"/>
      <c r="AO402"/>
      <c r="AP402"/>
      <c r="AQ402" s="283">
        <f t="shared" si="49"/>
        <v>324</v>
      </c>
      <c r="AR402">
        <f t="shared" si="48"/>
        <v>1131.98</v>
      </c>
      <c r="AS402">
        <f t="shared" si="50"/>
        <v>0</v>
      </c>
      <c r="AT402"/>
      <c r="AU402"/>
      <c r="AV402"/>
      <c r="AW402"/>
      <c r="AX402"/>
      <c r="AY402"/>
      <c r="AZ402"/>
      <c r="BA402"/>
      <c r="BB402"/>
      <c r="BC402"/>
      <c r="BD402"/>
      <c r="BE402"/>
    </row>
    <row r="403" spans="10:57" ht="27" customHeight="1">
      <c r="J403" s="260"/>
      <c r="K403" s="260"/>
      <c r="M403" s="187"/>
      <c r="AB403"/>
      <c r="AC403"/>
      <c r="AD403"/>
      <c r="AE403"/>
      <c r="AF403"/>
      <c r="AG403"/>
      <c r="AH403"/>
      <c r="AI403"/>
      <c r="AJ403"/>
      <c r="AK403"/>
      <c r="AL403"/>
      <c r="AM403"/>
      <c r="AN403"/>
      <c r="AO403"/>
      <c r="AP403"/>
      <c r="AQ403" s="283">
        <f t="shared" si="49"/>
        <v>325</v>
      </c>
      <c r="AR403">
        <f t="shared" si="48"/>
        <v>1149.94</v>
      </c>
      <c r="AS403">
        <f t="shared" si="50"/>
        <v>0</v>
      </c>
      <c r="AT403"/>
      <c r="AU403"/>
      <c r="AV403"/>
      <c r="AW403"/>
      <c r="AX403"/>
      <c r="AY403"/>
      <c r="AZ403"/>
      <c r="BA403"/>
      <c r="BB403"/>
      <c r="BC403"/>
      <c r="BD403"/>
      <c r="BE403"/>
    </row>
    <row r="404" spans="10:57" ht="27" customHeight="1">
      <c r="J404" s="260"/>
      <c r="K404" s="260"/>
      <c r="M404" s="187"/>
      <c r="AB404"/>
      <c r="AC404"/>
      <c r="AD404"/>
      <c r="AE404"/>
      <c r="AF404"/>
      <c r="AG404"/>
      <c r="AH404"/>
      <c r="AI404"/>
      <c r="AJ404"/>
      <c r="AK404"/>
      <c r="AL404"/>
      <c r="AM404"/>
      <c r="AN404"/>
      <c r="AO404"/>
      <c r="AP404"/>
      <c r="AQ404" s="283">
        <f t="shared" si="49"/>
        <v>326</v>
      </c>
      <c r="AR404">
        <f t="shared" si="48"/>
        <v>1141.6500000000001</v>
      </c>
      <c r="AS404">
        <f t="shared" si="50"/>
        <v>0</v>
      </c>
      <c r="AT404"/>
      <c r="AU404"/>
      <c r="AV404"/>
      <c r="AW404"/>
      <c r="AX404"/>
      <c r="AY404"/>
      <c r="AZ404"/>
      <c r="BA404"/>
      <c r="BB404"/>
      <c r="BC404"/>
      <c r="BD404"/>
      <c r="BE404"/>
    </row>
    <row r="405" spans="10:57" ht="27" customHeight="1">
      <c r="J405" s="260"/>
      <c r="K405" s="260"/>
      <c r="M405" s="187"/>
      <c r="AB405"/>
      <c r="AC405"/>
      <c r="AD405"/>
      <c r="AE405"/>
      <c r="AF405"/>
      <c r="AG405"/>
      <c r="AH405"/>
      <c r="AI405"/>
      <c r="AJ405"/>
      <c r="AK405"/>
      <c r="AL405"/>
      <c r="AM405"/>
      <c r="AN405"/>
      <c r="AO405"/>
      <c r="AP405"/>
      <c r="AQ405" s="283">
        <f t="shared" si="49"/>
        <v>327</v>
      </c>
      <c r="AR405">
        <f t="shared" si="48"/>
        <v>0</v>
      </c>
      <c r="AS405">
        <f t="shared" si="50"/>
        <v>0</v>
      </c>
      <c r="AT405"/>
      <c r="AU405"/>
      <c r="AV405"/>
      <c r="AW405"/>
      <c r="AX405"/>
      <c r="AY405"/>
      <c r="AZ405"/>
      <c r="BA405"/>
      <c r="BB405"/>
      <c r="BC405"/>
      <c r="BD405"/>
      <c r="BE405"/>
    </row>
    <row r="406" spans="10:57" ht="27" customHeight="1">
      <c r="J406" s="260"/>
      <c r="K406" s="260"/>
      <c r="M406" s="187"/>
      <c r="AB406"/>
      <c r="AC406"/>
      <c r="AD406"/>
      <c r="AE406"/>
      <c r="AF406"/>
      <c r="AG406"/>
      <c r="AH406"/>
      <c r="AI406"/>
      <c r="AJ406"/>
      <c r="AK406"/>
      <c r="AL406"/>
      <c r="AM406"/>
      <c r="AN406"/>
      <c r="AO406"/>
      <c r="AP406"/>
      <c r="AQ406" s="283">
        <f t="shared" si="49"/>
        <v>328</v>
      </c>
      <c r="AR406">
        <f t="shared" si="48"/>
        <v>0</v>
      </c>
      <c r="AS406">
        <f t="shared" si="50"/>
        <v>0</v>
      </c>
      <c r="AT406"/>
      <c r="AU406"/>
      <c r="AV406"/>
      <c r="AW406"/>
      <c r="AX406"/>
      <c r="AY406"/>
      <c r="AZ406"/>
      <c r="BA406"/>
      <c r="BB406"/>
      <c r="BC406"/>
      <c r="BD406"/>
      <c r="BE406"/>
    </row>
    <row r="407" spans="10:57" ht="27" customHeight="1">
      <c r="J407" s="260"/>
      <c r="K407" s="260"/>
      <c r="M407" s="187"/>
      <c r="AB407"/>
      <c r="AC407"/>
      <c r="AD407"/>
      <c r="AE407"/>
      <c r="AF407"/>
      <c r="AG407"/>
      <c r="AH407"/>
      <c r="AI407"/>
      <c r="AJ407"/>
      <c r="AK407"/>
      <c r="AL407"/>
      <c r="AM407"/>
      <c r="AN407"/>
      <c r="AO407"/>
      <c r="AP407"/>
      <c r="AQ407" s="283">
        <f t="shared" si="49"/>
        <v>329</v>
      </c>
      <c r="AR407">
        <f t="shared" si="48"/>
        <v>0</v>
      </c>
      <c r="AS407">
        <f t="shared" si="50"/>
        <v>0</v>
      </c>
      <c r="AT407"/>
      <c r="AU407"/>
      <c r="AV407"/>
      <c r="AW407"/>
      <c r="AX407"/>
      <c r="AY407"/>
      <c r="AZ407"/>
      <c r="BA407"/>
      <c r="BB407"/>
      <c r="BC407"/>
      <c r="BD407"/>
      <c r="BE407"/>
    </row>
    <row r="408" spans="10:57" ht="27" customHeight="1">
      <c r="J408" s="260"/>
      <c r="K408" s="260"/>
      <c r="M408" s="187"/>
      <c r="AB408"/>
      <c r="AC408"/>
      <c r="AD408"/>
      <c r="AE408"/>
      <c r="AF408"/>
      <c r="AG408"/>
      <c r="AH408"/>
      <c r="AI408"/>
      <c r="AJ408"/>
      <c r="AK408"/>
      <c r="AL408"/>
      <c r="AM408"/>
      <c r="AN408"/>
      <c r="AO408"/>
      <c r="AP408"/>
      <c r="AQ408" s="283">
        <f t="shared" si="49"/>
        <v>330</v>
      </c>
      <c r="AR408">
        <f t="shared" si="48"/>
        <v>0</v>
      </c>
      <c r="AS408">
        <f t="shared" si="50"/>
        <v>0</v>
      </c>
      <c r="AT408"/>
      <c r="AU408"/>
      <c r="AV408"/>
      <c r="AW408"/>
      <c r="AX408"/>
      <c r="AY408"/>
      <c r="AZ408"/>
      <c r="BA408"/>
      <c r="BB408"/>
      <c r="BC408"/>
      <c r="BD408"/>
      <c r="BE408"/>
    </row>
    <row r="409" spans="10:57" ht="27" customHeight="1">
      <c r="J409" s="260"/>
      <c r="K409" s="260"/>
      <c r="M409" s="187"/>
      <c r="AB409"/>
      <c r="AC409"/>
      <c r="AD409"/>
      <c r="AE409"/>
      <c r="AF409"/>
      <c r="AG409"/>
      <c r="AH409"/>
      <c r="AI409"/>
      <c r="AJ409"/>
      <c r="AK409"/>
      <c r="AL409"/>
      <c r="AM409"/>
      <c r="AN409"/>
      <c r="AO409"/>
      <c r="AP409"/>
      <c r="AQ409" s="283">
        <f t="shared" si="49"/>
        <v>331</v>
      </c>
      <c r="AR409">
        <f t="shared" si="48"/>
        <v>0</v>
      </c>
      <c r="AS409">
        <f t="shared" si="50"/>
        <v>0</v>
      </c>
      <c r="AT409"/>
      <c r="AU409"/>
      <c r="AV409"/>
      <c r="AW409"/>
      <c r="AX409"/>
      <c r="AY409"/>
      <c r="AZ409"/>
      <c r="BA409"/>
      <c r="BB409"/>
      <c r="BC409"/>
      <c r="BD409"/>
      <c r="BE409"/>
    </row>
    <row r="410" spans="10:57" ht="27" customHeight="1">
      <c r="J410" s="260"/>
      <c r="K410" s="260"/>
      <c r="M410" s="187"/>
      <c r="AB410"/>
      <c r="AC410"/>
      <c r="AD410"/>
      <c r="AE410"/>
      <c r="AF410"/>
      <c r="AG410"/>
      <c r="AH410"/>
      <c r="AI410"/>
      <c r="AJ410"/>
      <c r="AK410"/>
      <c r="AL410"/>
      <c r="AM410"/>
      <c r="AN410"/>
      <c r="AO410"/>
      <c r="AP410"/>
      <c r="AQ410" s="283">
        <f t="shared" si="49"/>
        <v>332</v>
      </c>
      <c r="AR410">
        <f t="shared" si="48"/>
        <v>0</v>
      </c>
      <c r="AS410">
        <f t="shared" si="50"/>
        <v>0</v>
      </c>
      <c r="AT410"/>
      <c r="AU410"/>
      <c r="AV410"/>
      <c r="AW410"/>
      <c r="AX410"/>
      <c r="AY410"/>
      <c r="AZ410"/>
      <c r="BA410"/>
      <c r="BB410"/>
      <c r="BC410"/>
      <c r="BD410"/>
      <c r="BE410"/>
    </row>
    <row r="411" spans="10:57" ht="27" customHeight="1">
      <c r="J411" s="260"/>
      <c r="K411" s="260"/>
      <c r="M411" s="187"/>
      <c r="AB411"/>
      <c r="AC411"/>
      <c r="AD411"/>
      <c r="AE411"/>
      <c r="AF411"/>
      <c r="AG411"/>
      <c r="AH411"/>
      <c r="AI411"/>
      <c r="AJ411"/>
      <c r="AK411"/>
      <c r="AL411"/>
      <c r="AM411"/>
      <c r="AN411"/>
      <c r="AO411"/>
      <c r="AP411"/>
      <c r="AQ411" s="283">
        <f t="shared" si="49"/>
        <v>333</v>
      </c>
      <c r="AR411">
        <f t="shared" si="48"/>
        <v>0</v>
      </c>
      <c r="AS411">
        <f t="shared" si="50"/>
        <v>0</v>
      </c>
      <c r="AT411"/>
      <c r="AU411"/>
      <c r="AV411"/>
      <c r="AW411"/>
      <c r="AX411"/>
      <c r="AY411"/>
      <c r="AZ411"/>
      <c r="BA411"/>
      <c r="BB411"/>
      <c r="BC411"/>
      <c r="BD411"/>
      <c r="BE411"/>
    </row>
    <row r="412" spans="10:57" ht="27" customHeight="1">
      <c r="J412" s="260"/>
      <c r="K412" s="260"/>
      <c r="M412" s="187"/>
      <c r="AB412"/>
      <c r="AC412"/>
      <c r="AD412"/>
      <c r="AE412"/>
      <c r="AF412"/>
      <c r="AG412"/>
      <c r="AH412"/>
      <c r="AI412"/>
      <c r="AJ412"/>
      <c r="AK412"/>
      <c r="AL412"/>
      <c r="AM412"/>
      <c r="AN412"/>
      <c r="AO412"/>
      <c r="AP412"/>
      <c r="AQ412" s="283">
        <f t="shared" si="49"/>
        <v>334</v>
      </c>
      <c r="AR412">
        <f t="shared" si="48"/>
        <v>0</v>
      </c>
      <c r="AS412">
        <f t="shared" si="50"/>
        <v>0</v>
      </c>
      <c r="AT412"/>
      <c r="AU412"/>
      <c r="AV412"/>
      <c r="AW412"/>
      <c r="AX412"/>
      <c r="AY412"/>
      <c r="AZ412"/>
      <c r="BA412"/>
      <c r="BB412"/>
      <c r="BC412"/>
      <c r="BD412"/>
      <c r="BE412"/>
    </row>
    <row r="413" spans="10:57" ht="27" customHeight="1">
      <c r="J413" s="260"/>
      <c r="K413" s="260"/>
      <c r="M413" s="187"/>
      <c r="AB413"/>
      <c r="AC413"/>
      <c r="AD413"/>
      <c r="AE413"/>
      <c r="AF413"/>
      <c r="AG413"/>
      <c r="AH413"/>
      <c r="AI413"/>
      <c r="AJ413"/>
      <c r="AK413"/>
      <c r="AL413"/>
      <c r="AM413"/>
      <c r="AN413"/>
      <c r="AO413"/>
      <c r="AP413"/>
      <c r="AQ413" s="283">
        <f t="shared" si="49"/>
        <v>335</v>
      </c>
      <c r="AR413">
        <f t="shared" si="48"/>
        <v>0</v>
      </c>
      <c r="AS413">
        <f t="shared" si="50"/>
        <v>0</v>
      </c>
      <c r="AT413"/>
      <c r="AU413"/>
      <c r="AV413"/>
      <c r="AW413"/>
      <c r="AX413"/>
      <c r="AY413"/>
      <c r="AZ413"/>
      <c r="BA413"/>
      <c r="BB413"/>
      <c r="BC413"/>
      <c r="BD413"/>
      <c r="BE413"/>
    </row>
    <row r="414" spans="10:57" ht="27" customHeight="1">
      <c r="J414" s="260"/>
      <c r="K414" s="260"/>
      <c r="M414" s="187"/>
      <c r="AB414"/>
      <c r="AC414"/>
      <c r="AD414"/>
      <c r="AE414"/>
      <c r="AF414"/>
      <c r="AG414"/>
      <c r="AH414"/>
      <c r="AI414"/>
      <c r="AJ414"/>
      <c r="AK414"/>
      <c r="AL414"/>
      <c r="AM414"/>
      <c r="AN414"/>
      <c r="AO414"/>
      <c r="AP414"/>
      <c r="AQ414" s="283">
        <f t="shared" si="49"/>
        <v>336</v>
      </c>
      <c r="AR414">
        <f t="shared" ref="AR414:AR444" si="51">IF(AN7="tad","tad",AN7)</f>
        <v>0</v>
      </c>
      <c r="AS414">
        <f t="shared" si="50"/>
        <v>0</v>
      </c>
      <c r="AT414"/>
      <c r="AU414"/>
      <c r="AV414"/>
      <c r="AW414"/>
      <c r="AX414"/>
      <c r="AY414"/>
      <c r="AZ414"/>
      <c r="BA414"/>
      <c r="BB414"/>
      <c r="BC414"/>
      <c r="BD414"/>
      <c r="BE414"/>
    </row>
    <row r="415" spans="10:57" ht="27" customHeight="1">
      <c r="J415" s="260"/>
      <c r="K415" s="260"/>
      <c r="M415" s="187"/>
      <c r="AB415"/>
      <c r="AC415"/>
      <c r="AD415"/>
      <c r="AE415"/>
      <c r="AF415"/>
      <c r="AG415"/>
      <c r="AH415"/>
      <c r="AI415"/>
      <c r="AJ415"/>
      <c r="AK415"/>
      <c r="AL415"/>
      <c r="AM415"/>
      <c r="AN415"/>
      <c r="AO415"/>
      <c r="AP415"/>
      <c r="AQ415" s="283">
        <f t="shared" si="49"/>
        <v>337</v>
      </c>
      <c r="AR415">
        <f t="shared" si="51"/>
        <v>0</v>
      </c>
      <c r="AS415">
        <f t="shared" si="50"/>
        <v>0</v>
      </c>
      <c r="AT415"/>
      <c r="AU415"/>
      <c r="AV415"/>
      <c r="AW415"/>
      <c r="AX415"/>
      <c r="AY415"/>
      <c r="AZ415"/>
      <c r="BA415"/>
      <c r="BB415"/>
      <c r="BC415"/>
      <c r="BD415"/>
      <c r="BE415"/>
    </row>
    <row r="416" spans="10:57" ht="27" customHeight="1">
      <c r="J416" s="260"/>
      <c r="K416" s="260"/>
      <c r="M416" s="187"/>
      <c r="AB416"/>
      <c r="AC416"/>
      <c r="AD416"/>
      <c r="AE416"/>
      <c r="AF416"/>
      <c r="AG416"/>
      <c r="AH416"/>
      <c r="AI416"/>
      <c r="AJ416"/>
      <c r="AK416"/>
      <c r="AL416"/>
      <c r="AM416"/>
      <c r="AN416"/>
      <c r="AO416"/>
      <c r="AP416"/>
      <c r="AQ416" s="283">
        <f t="shared" si="49"/>
        <v>338</v>
      </c>
      <c r="AR416">
        <f t="shared" si="51"/>
        <v>0</v>
      </c>
      <c r="AS416">
        <f t="shared" si="50"/>
        <v>0</v>
      </c>
      <c r="AT416"/>
      <c r="AU416"/>
      <c r="AV416"/>
      <c r="AW416"/>
      <c r="AX416"/>
      <c r="AY416"/>
      <c r="AZ416"/>
      <c r="BA416"/>
      <c r="BB416"/>
      <c r="BC416"/>
      <c r="BD416"/>
      <c r="BE416"/>
    </row>
    <row r="417" spans="10:57" ht="27" customHeight="1">
      <c r="J417" s="260"/>
      <c r="K417" s="260"/>
      <c r="M417" s="187"/>
      <c r="AB417"/>
      <c r="AC417"/>
      <c r="AD417"/>
      <c r="AE417"/>
      <c r="AF417"/>
      <c r="AG417"/>
      <c r="AH417"/>
      <c r="AI417"/>
      <c r="AJ417"/>
      <c r="AK417"/>
      <c r="AL417"/>
      <c r="AM417"/>
      <c r="AN417"/>
      <c r="AO417"/>
      <c r="AP417"/>
      <c r="AQ417" s="283">
        <f t="shared" si="49"/>
        <v>339</v>
      </c>
      <c r="AR417">
        <f t="shared" si="51"/>
        <v>0</v>
      </c>
      <c r="AS417">
        <f t="shared" si="50"/>
        <v>0</v>
      </c>
      <c r="AT417"/>
      <c r="AU417"/>
      <c r="AV417"/>
      <c r="AW417"/>
      <c r="AX417"/>
      <c r="AY417"/>
      <c r="AZ417"/>
      <c r="BA417"/>
      <c r="BB417"/>
      <c r="BC417"/>
      <c r="BD417"/>
      <c r="BE417"/>
    </row>
    <row r="418" spans="10:57" ht="27" customHeight="1">
      <c r="J418" s="260"/>
      <c r="K418" s="260"/>
      <c r="M418" s="187"/>
      <c r="AB418"/>
      <c r="AC418"/>
      <c r="AD418"/>
      <c r="AE418"/>
      <c r="AF418"/>
      <c r="AG418"/>
      <c r="AH418"/>
      <c r="AI418"/>
      <c r="AJ418"/>
      <c r="AK418"/>
      <c r="AL418"/>
      <c r="AM418"/>
      <c r="AN418"/>
      <c r="AO418"/>
      <c r="AP418"/>
      <c r="AQ418" s="283">
        <f t="shared" si="49"/>
        <v>340</v>
      </c>
      <c r="AR418">
        <f t="shared" si="51"/>
        <v>0</v>
      </c>
      <c r="AS418">
        <f t="shared" si="50"/>
        <v>0</v>
      </c>
      <c r="AT418"/>
      <c r="AU418"/>
      <c r="AV418"/>
      <c r="AW418"/>
      <c r="AX418"/>
      <c r="AY418"/>
      <c r="AZ418"/>
      <c r="BA418"/>
      <c r="BB418"/>
      <c r="BC418"/>
      <c r="BD418"/>
      <c r="BE418"/>
    </row>
    <row r="419" spans="10:57" ht="27" customHeight="1">
      <c r="J419" s="260"/>
      <c r="K419" s="260"/>
      <c r="M419" s="187"/>
      <c r="AB419"/>
      <c r="AC419"/>
      <c r="AD419"/>
      <c r="AE419"/>
      <c r="AF419"/>
      <c r="AG419"/>
      <c r="AH419"/>
      <c r="AI419"/>
      <c r="AJ419"/>
      <c r="AK419"/>
      <c r="AL419"/>
      <c r="AM419"/>
      <c r="AN419"/>
      <c r="AO419"/>
      <c r="AP419"/>
      <c r="AQ419" s="283">
        <f t="shared" si="49"/>
        <v>341</v>
      </c>
      <c r="AR419">
        <f t="shared" si="51"/>
        <v>0</v>
      </c>
      <c r="AS419">
        <f t="shared" si="50"/>
        <v>0</v>
      </c>
      <c r="AT419"/>
      <c r="AU419"/>
      <c r="AV419"/>
      <c r="AW419"/>
      <c r="AX419"/>
      <c r="AY419"/>
      <c r="AZ419"/>
      <c r="BA419"/>
      <c r="BB419"/>
      <c r="BC419"/>
      <c r="BD419"/>
      <c r="BE419"/>
    </row>
    <row r="420" spans="10:57" ht="27" customHeight="1">
      <c r="J420" s="260"/>
      <c r="K420" s="260"/>
      <c r="M420" s="187"/>
      <c r="AB420"/>
      <c r="AC420"/>
      <c r="AD420"/>
      <c r="AE420"/>
      <c r="AF420"/>
      <c r="AG420"/>
      <c r="AH420"/>
      <c r="AI420"/>
      <c r="AJ420"/>
      <c r="AK420"/>
      <c r="AL420"/>
      <c r="AM420"/>
      <c r="AN420"/>
      <c r="AO420"/>
      <c r="AP420"/>
      <c r="AQ420" s="283">
        <f t="shared" si="49"/>
        <v>342</v>
      </c>
      <c r="AR420">
        <f t="shared" si="51"/>
        <v>0</v>
      </c>
      <c r="AS420">
        <f t="shared" si="50"/>
        <v>0</v>
      </c>
      <c r="AT420"/>
      <c r="AU420"/>
      <c r="AV420"/>
      <c r="AW420"/>
      <c r="AX420"/>
      <c r="AY420"/>
      <c r="AZ420"/>
      <c r="BA420"/>
      <c r="BB420"/>
      <c r="BC420"/>
      <c r="BD420"/>
      <c r="BE420"/>
    </row>
    <row r="421" spans="10:57" ht="27" customHeight="1">
      <c r="J421" s="260"/>
      <c r="K421" s="260"/>
      <c r="M421" s="187"/>
      <c r="AB421"/>
      <c r="AC421"/>
      <c r="AD421"/>
      <c r="AE421"/>
      <c r="AF421"/>
      <c r="AG421"/>
      <c r="AH421"/>
      <c r="AI421"/>
      <c r="AJ421"/>
      <c r="AK421"/>
      <c r="AL421"/>
      <c r="AM421"/>
      <c r="AN421"/>
      <c r="AO421"/>
      <c r="AP421"/>
      <c r="AQ421" s="283">
        <f t="shared" si="49"/>
        <v>343</v>
      </c>
      <c r="AR421">
        <f t="shared" si="51"/>
        <v>0</v>
      </c>
      <c r="AS421">
        <f t="shared" si="50"/>
        <v>0</v>
      </c>
      <c r="AT421"/>
      <c r="AU421"/>
      <c r="AV421"/>
      <c r="AW421"/>
      <c r="AX421"/>
      <c r="AY421"/>
      <c r="AZ421"/>
      <c r="BA421"/>
      <c r="BB421"/>
      <c r="BC421"/>
      <c r="BD421"/>
      <c r="BE421"/>
    </row>
    <row r="422" spans="10:57" ht="27" customHeight="1">
      <c r="J422" s="260"/>
      <c r="K422" s="260"/>
      <c r="M422" s="187"/>
      <c r="AB422"/>
      <c r="AC422"/>
      <c r="AD422"/>
      <c r="AE422"/>
      <c r="AF422"/>
      <c r="AG422"/>
      <c r="AH422"/>
      <c r="AI422"/>
      <c r="AJ422"/>
      <c r="AK422"/>
      <c r="AL422"/>
      <c r="AM422"/>
      <c r="AN422"/>
      <c r="AO422"/>
      <c r="AP422"/>
      <c r="AQ422" s="283">
        <f t="shared" si="49"/>
        <v>344</v>
      </c>
      <c r="AR422">
        <f t="shared" si="51"/>
        <v>0</v>
      </c>
      <c r="AS422">
        <f t="shared" si="50"/>
        <v>0</v>
      </c>
      <c r="AT422"/>
      <c r="AU422"/>
      <c r="AV422"/>
      <c r="AW422"/>
      <c r="AX422"/>
      <c r="AY422"/>
      <c r="AZ422"/>
      <c r="BA422"/>
      <c r="BB422"/>
      <c r="BC422"/>
      <c r="BD422"/>
      <c r="BE422"/>
    </row>
    <row r="423" spans="10:57" ht="27" customHeight="1">
      <c r="J423" s="260"/>
      <c r="K423" s="260"/>
      <c r="M423" s="187"/>
      <c r="AB423"/>
      <c r="AC423"/>
      <c r="AD423"/>
      <c r="AE423"/>
      <c r="AF423"/>
      <c r="AG423"/>
      <c r="AH423"/>
      <c r="AI423"/>
      <c r="AJ423"/>
      <c r="AK423"/>
      <c r="AL423"/>
      <c r="AM423"/>
      <c r="AN423"/>
      <c r="AO423"/>
      <c r="AP423"/>
      <c r="AQ423" s="283">
        <f t="shared" si="49"/>
        <v>345</v>
      </c>
      <c r="AR423">
        <f t="shared" si="51"/>
        <v>0</v>
      </c>
      <c r="AS423">
        <f t="shared" si="50"/>
        <v>0</v>
      </c>
      <c r="AT423"/>
      <c r="AU423"/>
      <c r="AV423"/>
      <c r="AW423"/>
      <c r="AX423"/>
      <c r="AY423"/>
      <c r="AZ423"/>
      <c r="BA423"/>
      <c r="BB423"/>
      <c r="BC423"/>
      <c r="BD423"/>
      <c r="BE423"/>
    </row>
    <row r="424" spans="10:57" ht="27" customHeight="1">
      <c r="J424" s="260"/>
      <c r="K424" s="260"/>
      <c r="M424" s="187"/>
      <c r="AB424"/>
      <c r="AC424"/>
      <c r="AD424"/>
      <c r="AE424"/>
      <c r="AF424"/>
      <c r="AG424"/>
      <c r="AH424"/>
      <c r="AI424"/>
      <c r="AJ424"/>
      <c r="AK424"/>
      <c r="AL424"/>
      <c r="AM424"/>
      <c r="AN424"/>
      <c r="AO424"/>
      <c r="AP424"/>
      <c r="AQ424" s="283">
        <f t="shared" si="49"/>
        <v>346</v>
      </c>
      <c r="AR424">
        <f t="shared" si="51"/>
        <v>0</v>
      </c>
      <c r="AS424">
        <f t="shared" si="50"/>
        <v>0</v>
      </c>
      <c r="AT424"/>
      <c r="AU424"/>
      <c r="AV424"/>
      <c r="AW424"/>
      <c r="AX424"/>
      <c r="AY424"/>
      <c r="AZ424"/>
      <c r="BA424"/>
      <c r="BB424"/>
      <c r="BC424"/>
      <c r="BD424"/>
      <c r="BE424"/>
    </row>
    <row r="425" spans="10:57" ht="27" customHeight="1">
      <c r="J425" s="260"/>
      <c r="K425" s="260"/>
      <c r="M425" s="187"/>
      <c r="AB425"/>
      <c r="AC425"/>
      <c r="AD425"/>
      <c r="AE425"/>
      <c r="AF425"/>
      <c r="AG425"/>
      <c r="AH425"/>
      <c r="AI425"/>
      <c r="AJ425"/>
      <c r="AK425"/>
      <c r="AL425"/>
      <c r="AM425"/>
      <c r="AN425"/>
      <c r="AO425"/>
      <c r="AP425"/>
      <c r="AQ425" s="283">
        <f t="shared" si="49"/>
        <v>347</v>
      </c>
      <c r="AR425">
        <f t="shared" si="51"/>
        <v>0</v>
      </c>
      <c r="AS425">
        <f t="shared" si="50"/>
        <v>0</v>
      </c>
      <c r="AT425"/>
      <c r="AU425"/>
      <c r="AV425"/>
      <c r="AW425"/>
      <c r="AX425"/>
      <c r="AY425"/>
      <c r="AZ425"/>
      <c r="BA425"/>
      <c r="BB425"/>
      <c r="BC425"/>
      <c r="BD425"/>
      <c r="BE425"/>
    </row>
    <row r="426" spans="10:57" ht="27" customHeight="1">
      <c r="J426" s="260"/>
      <c r="K426" s="260"/>
      <c r="M426" s="187"/>
      <c r="AB426"/>
      <c r="AC426"/>
      <c r="AD426"/>
      <c r="AE426"/>
      <c r="AF426"/>
      <c r="AG426"/>
      <c r="AH426"/>
      <c r="AI426"/>
      <c r="AJ426"/>
      <c r="AK426"/>
      <c r="AL426"/>
      <c r="AM426"/>
      <c r="AN426"/>
      <c r="AO426"/>
      <c r="AP426"/>
      <c r="AQ426" s="283">
        <f t="shared" si="49"/>
        <v>348</v>
      </c>
      <c r="AR426">
        <f t="shared" si="51"/>
        <v>0</v>
      </c>
      <c r="AS426">
        <f t="shared" si="50"/>
        <v>0</v>
      </c>
      <c r="AT426"/>
      <c r="AU426"/>
      <c r="AV426"/>
      <c r="AW426"/>
      <c r="AX426"/>
      <c r="AY426"/>
      <c r="AZ426"/>
      <c r="BA426"/>
      <c r="BB426"/>
      <c r="BC426"/>
      <c r="BD426"/>
      <c r="BE426"/>
    </row>
    <row r="427" spans="10:57" ht="27" customHeight="1">
      <c r="J427" s="260"/>
      <c r="K427" s="260"/>
      <c r="M427" s="187"/>
      <c r="AB427"/>
      <c r="AC427"/>
      <c r="AD427"/>
      <c r="AE427"/>
      <c r="AF427"/>
      <c r="AG427"/>
      <c r="AH427"/>
      <c r="AI427"/>
      <c r="AJ427"/>
      <c r="AK427"/>
      <c r="AL427"/>
      <c r="AM427"/>
      <c r="AN427"/>
      <c r="AO427"/>
      <c r="AP427"/>
      <c r="AQ427" s="283">
        <f t="shared" si="49"/>
        <v>349</v>
      </c>
      <c r="AR427">
        <f t="shared" si="51"/>
        <v>0</v>
      </c>
      <c r="AS427">
        <f t="shared" si="50"/>
        <v>0</v>
      </c>
      <c r="AT427"/>
      <c r="AU427"/>
      <c r="AV427"/>
      <c r="AW427"/>
      <c r="AX427"/>
      <c r="AY427"/>
      <c r="AZ427"/>
      <c r="BA427"/>
      <c r="BB427"/>
      <c r="BC427"/>
      <c r="BD427"/>
      <c r="BE427"/>
    </row>
    <row r="428" spans="10:57" ht="27" customHeight="1">
      <c r="J428" s="260"/>
      <c r="K428" s="260"/>
      <c r="M428" s="187"/>
      <c r="AB428"/>
      <c r="AC428"/>
      <c r="AD428"/>
      <c r="AE428"/>
      <c r="AF428"/>
      <c r="AG428"/>
      <c r="AH428"/>
      <c r="AI428"/>
      <c r="AJ428"/>
      <c r="AK428"/>
      <c r="AL428"/>
      <c r="AM428"/>
      <c r="AN428"/>
      <c r="AO428"/>
      <c r="AP428"/>
      <c r="AQ428" s="283">
        <f t="shared" si="49"/>
        <v>350</v>
      </c>
      <c r="AR428">
        <f t="shared" si="51"/>
        <v>0</v>
      </c>
      <c r="AS428">
        <f t="shared" si="50"/>
        <v>0</v>
      </c>
      <c r="AT428"/>
      <c r="AU428"/>
      <c r="AV428"/>
      <c r="AW428"/>
      <c r="AX428"/>
      <c r="AY428"/>
      <c r="AZ428"/>
      <c r="BA428"/>
      <c r="BB428"/>
      <c r="BC428"/>
      <c r="BD428"/>
      <c r="BE428"/>
    </row>
    <row r="429" spans="10:57" ht="27" customHeight="1">
      <c r="J429" s="260"/>
      <c r="K429" s="260"/>
      <c r="M429" s="187"/>
      <c r="AB429"/>
      <c r="AC429"/>
      <c r="AD429"/>
      <c r="AE429"/>
      <c r="AF429"/>
      <c r="AG429"/>
      <c r="AH429"/>
      <c r="AI429"/>
      <c r="AJ429"/>
      <c r="AK429"/>
      <c r="AL429"/>
      <c r="AM429"/>
      <c r="AN429"/>
      <c r="AO429"/>
      <c r="AP429"/>
      <c r="AQ429" s="283">
        <f t="shared" si="49"/>
        <v>351</v>
      </c>
      <c r="AR429">
        <f t="shared" si="51"/>
        <v>0</v>
      </c>
      <c r="AS429">
        <f t="shared" si="50"/>
        <v>0</v>
      </c>
      <c r="AT429"/>
      <c r="AU429"/>
      <c r="AV429"/>
      <c r="AW429"/>
      <c r="AX429"/>
      <c r="AY429"/>
      <c r="AZ429"/>
      <c r="BA429"/>
      <c r="BB429"/>
      <c r="BC429"/>
      <c r="BD429"/>
      <c r="BE429"/>
    </row>
    <row r="430" spans="10:57" ht="27" customHeight="1">
      <c r="J430" s="260"/>
      <c r="K430" s="260"/>
      <c r="M430" s="187"/>
      <c r="AB430"/>
      <c r="AC430"/>
      <c r="AD430"/>
      <c r="AE430"/>
      <c r="AF430"/>
      <c r="AG430"/>
      <c r="AH430"/>
      <c r="AI430"/>
      <c r="AJ430"/>
      <c r="AK430"/>
      <c r="AL430"/>
      <c r="AM430"/>
      <c r="AN430"/>
      <c r="AO430"/>
      <c r="AP430"/>
      <c r="AQ430" s="283">
        <f t="shared" si="49"/>
        <v>352</v>
      </c>
      <c r="AR430">
        <f t="shared" si="51"/>
        <v>0</v>
      </c>
      <c r="AS430">
        <f t="shared" si="50"/>
        <v>0</v>
      </c>
      <c r="AT430"/>
      <c r="AU430"/>
      <c r="AV430"/>
      <c r="AW430"/>
      <c r="AX430"/>
      <c r="AY430"/>
      <c r="AZ430"/>
      <c r="BA430"/>
      <c r="BB430"/>
      <c r="BC430"/>
      <c r="BD430"/>
      <c r="BE430"/>
    </row>
    <row r="431" spans="10:57" ht="27" customHeight="1">
      <c r="J431" s="260"/>
      <c r="K431" s="260"/>
      <c r="M431" s="187"/>
      <c r="AB431"/>
      <c r="AC431"/>
      <c r="AD431"/>
      <c r="AE431"/>
      <c r="AF431"/>
      <c r="AG431"/>
      <c r="AH431"/>
      <c r="AI431"/>
      <c r="AJ431"/>
      <c r="AK431"/>
      <c r="AL431"/>
      <c r="AM431"/>
      <c r="AN431"/>
      <c r="AO431"/>
      <c r="AP431"/>
      <c r="AQ431" s="283">
        <f t="shared" si="49"/>
        <v>353</v>
      </c>
      <c r="AR431">
        <f t="shared" si="51"/>
        <v>0</v>
      </c>
      <c r="AS431">
        <f t="shared" si="50"/>
        <v>0</v>
      </c>
      <c r="AT431"/>
      <c r="AU431"/>
      <c r="AV431"/>
      <c r="AW431"/>
      <c r="AX431"/>
      <c r="AY431"/>
      <c r="AZ431"/>
      <c r="BA431"/>
      <c r="BB431"/>
      <c r="BC431"/>
      <c r="BD431"/>
      <c r="BE431"/>
    </row>
    <row r="432" spans="10:57" ht="27" customHeight="1">
      <c r="J432" s="260"/>
      <c r="K432" s="260"/>
      <c r="M432" s="187"/>
      <c r="AB432"/>
      <c r="AC432"/>
      <c r="AD432"/>
      <c r="AE432"/>
      <c r="AF432"/>
      <c r="AG432"/>
      <c r="AH432"/>
      <c r="AI432"/>
      <c r="AJ432"/>
      <c r="AK432"/>
      <c r="AL432"/>
      <c r="AM432"/>
      <c r="AN432"/>
      <c r="AO432"/>
      <c r="AP432"/>
      <c r="AQ432" s="283">
        <f t="shared" si="49"/>
        <v>354</v>
      </c>
      <c r="AR432">
        <f t="shared" si="51"/>
        <v>0</v>
      </c>
      <c r="AS432">
        <f t="shared" si="50"/>
        <v>0</v>
      </c>
      <c r="AT432"/>
      <c r="AU432"/>
      <c r="AV432"/>
      <c r="AW432"/>
      <c r="AX432"/>
      <c r="AY432"/>
      <c r="AZ432"/>
      <c r="BA432"/>
      <c r="BB432"/>
      <c r="BC432"/>
      <c r="BD432"/>
      <c r="BE432"/>
    </row>
    <row r="433" spans="10:57" ht="27" customHeight="1">
      <c r="J433" s="260"/>
      <c r="K433" s="260"/>
      <c r="M433" s="187"/>
      <c r="AB433"/>
      <c r="AC433"/>
      <c r="AD433"/>
      <c r="AE433"/>
      <c r="AF433"/>
      <c r="AG433"/>
      <c r="AH433"/>
      <c r="AI433"/>
      <c r="AJ433"/>
      <c r="AK433"/>
      <c r="AL433"/>
      <c r="AM433"/>
      <c r="AN433"/>
      <c r="AO433"/>
      <c r="AP433"/>
      <c r="AQ433" s="283">
        <f t="shared" si="49"/>
        <v>355</v>
      </c>
      <c r="AR433">
        <f t="shared" si="51"/>
        <v>0</v>
      </c>
      <c r="AS433">
        <f t="shared" si="50"/>
        <v>0</v>
      </c>
      <c r="AT433"/>
      <c r="AU433"/>
      <c r="AV433"/>
      <c r="AW433"/>
      <c r="AX433"/>
      <c r="AY433"/>
      <c r="AZ433"/>
      <c r="BA433"/>
      <c r="BB433"/>
      <c r="BC433"/>
      <c r="BD433"/>
      <c r="BE433"/>
    </row>
    <row r="434" spans="10:57" ht="27" customHeight="1">
      <c r="J434" s="260"/>
      <c r="K434" s="260"/>
      <c r="M434" s="187"/>
      <c r="AB434"/>
      <c r="AC434"/>
      <c r="AD434"/>
      <c r="AE434"/>
      <c r="AF434"/>
      <c r="AG434"/>
      <c r="AH434"/>
      <c r="AI434"/>
      <c r="AJ434"/>
      <c r="AK434"/>
      <c r="AL434"/>
      <c r="AM434"/>
      <c r="AN434"/>
      <c r="AO434"/>
      <c r="AP434"/>
      <c r="AQ434" s="283">
        <f t="shared" si="49"/>
        <v>356</v>
      </c>
      <c r="AR434">
        <f t="shared" si="51"/>
        <v>0</v>
      </c>
      <c r="AS434">
        <f t="shared" si="50"/>
        <v>0</v>
      </c>
      <c r="AT434"/>
      <c r="AU434"/>
      <c r="AV434"/>
      <c r="AW434"/>
      <c r="AX434"/>
      <c r="AY434"/>
      <c r="AZ434"/>
      <c r="BA434"/>
      <c r="BB434"/>
      <c r="BC434"/>
      <c r="BD434"/>
      <c r="BE434"/>
    </row>
    <row r="435" spans="10:57" ht="27" customHeight="1">
      <c r="J435" s="260"/>
      <c r="K435" s="260"/>
      <c r="M435" s="187"/>
      <c r="AB435"/>
      <c r="AC435"/>
      <c r="AD435"/>
      <c r="AE435"/>
      <c r="AF435"/>
      <c r="AG435"/>
      <c r="AH435"/>
      <c r="AI435"/>
      <c r="AJ435"/>
      <c r="AK435"/>
      <c r="AL435"/>
      <c r="AM435"/>
      <c r="AN435"/>
      <c r="AO435"/>
      <c r="AP435"/>
      <c r="AQ435" s="283">
        <f t="shared" si="49"/>
        <v>357</v>
      </c>
      <c r="AR435">
        <f t="shared" si="51"/>
        <v>0</v>
      </c>
      <c r="AS435">
        <f t="shared" si="50"/>
        <v>0</v>
      </c>
      <c r="AT435"/>
      <c r="AU435"/>
      <c r="AV435"/>
      <c r="AW435"/>
      <c r="AX435"/>
      <c r="AY435"/>
      <c r="AZ435"/>
      <c r="BA435"/>
      <c r="BB435"/>
      <c r="BC435"/>
      <c r="BD435"/>
      <c r="BE435"/>
    </row>
    <row r="436" spans="10:57" ht="27" customHeight="1">
      <c r="J436" s="260"/>
      <c r="K436" s="260"/>
      <c r="M436" s="187"/>
      <c r="AB436"/>
      <c r="AC436"/>
      <c r="AD436"/>
      <c r="AE436"/>
      <c r="AF436"/>
      <c r="AG436"/>
      <c r="AH436"/>
      <c r="AI436"/>
      <c r="AJ436"/>
      <c r="AK436"/>
      <c r="AL436"/>
      <c r="AM436"/>
      <c r="AN436"/>
      <c r="AO436"/>
      <c r="AP436"/>
      <c r="AQ436" s="283">
        <f t="shared" si="49"/>
        <v>358</v>
      </c>
      <c r="AR436">
        <f t="shared" si="51"/>
        <v>0</v>
      </c>
      <c r="AS436">
        <f t="shared" si="50"/>
        <v>0</v>
      </c>
      <c r="AT436"/>
      <c r="AU436"/>
      <c r="AV436"/>
      <c r="AW436"/>
      <c r="AX436"/>
      <c r="AY436"/>
      <c r="AZ436"/>
      <c r="BA436"/>
      <c r="BB436"/>
      <c r="BC436"/>
      <c r="BD436"/>
      <c r="BE436"/>
    </row>
    <row r="437" spans="10:57" ht="27" customHeight="1">
      <c r="J437" s="260"/>
      <c r="K437" s="260"/>
      <c r="M437" s="187"/>
      <c r="AB437"/>
      <c r="AC437"/>
      <c r="AD437"/>
      <c r="AE437"/>
      <c r="AF437"/>
      <c r="AG437"/>
      <c r="AH437"/>
      <c r="AI437"/>
      <c r="AJ437"/>
      <c r="AK437"/>
      <c r="AL437"/>
      <c r="AM437"/>
      <c r="AN437"/>
      <c r="AO437"/>
      <c r="AP437"/>
      <c r="AQ437" s="283">
        <f t="shared" si="49"/>
        <v>359</v>
      </c>
      <c r="AR437">
        <f t="shared" si="51"/>
        <v>0</v>
      </c>
      <c r="AS437">
        <f t="shared" si="50"/>
        <v>0</v>
      </c>
      <c r="AT437"/>
      <c r="AU437"/>
      <c r="AV437"/>
      <c r="AW437"/>
      <c r="AX437"/>
      <c r="AY437"/>
      <c r="AZ437"/>
      <c r="BA437"/>
      <c r="BB437"/>
      <c r="BC437"/>
      <c r="BD437"/>
      <c r="BE437"/>
    </row>
    <row r="438" spans="10:57" ht="27" customHeight="1">
      <c r="J438" s="260"/>
      <c r="K438" s="260"/>
      <c r="M438" s="187"/>
      <c r="AB438"/>
      <c r="AC438"/>
      <c r="AD438"/>
      <c r="AE438"/>
      <c r="AF438"/>
      <c r="AG438"/>
      <c r="AH438"/>
      <c r="AI438"/>
      <c r="AJ438"/>
      <c r="AK438"/>
      <c r="AL438"/>
      <c r="AM438"/>
      <c r="AN438"/>
      <c r="AO438"/>
      <c r="AP438"/>
      <c r="AQ438" s="283">
        <f t="shared" si="49"/>
        <v>360</v>
      </c>
      <c r="AR438">
        <f t="shared" si="51"/>
        <v>0</v>
      </c>
      <c r="AS438">
        <f t="shared" si="50"/>
        <v>0</v>
      </c>
      <c r="AT438"/>
      <c r="AU438"/>
      <c r="AV438"/>
      <c r="AW438"/>
      <c r="AX438"/>
      <c r="AY438"/>
      <c r="AZ438"/>
      <c r="BA438"/>
      <c r="BB438"/>
      <c r="BC438"/>
      <c r="BD438"/>
      <c r="BE438"/>
    </row>
    <row r="439" spans="10:57" ht="27" customHeight="1">
      <c r="J439" s="260"/>
      <c r="K439" s="260"/>
      <c r="M439" s="187"/>
      <c r="AB439"/>
      <c r="AC439"/>
      <c r="AD439"/>
      <c r="AE439"/>
      <c r="AF439"/>
      <c r="AG439"/>
      <c r="AH439"/>
      <c r="AI439"/>
      <c r="AJ439"/>
      <c r="AK439"/>
      <c r="AL439"/>
      <c r="AM439"/>
      <c r="AN439"/>
      <c r="AO439"/>
      <c r="AP439"/>
      <c r="AQ439" s="283">
        <f t="shared" si="49"/>
        <v>361</v>
      </c>
      <c r="AR439">
        <f t="shared" si="51"/>
        <v>0</v>
      </c>
      <c r="AS439">
        <f t="shared" si="50"/>
        <v>0</v>
      </c>
      <c r="AT439"/>
      <c r="AU439"/>
      <c r="AV439"/>
      <c r="AW439"/>
      <c r="AX439"/>
      <c r="AY439"/>
      <c r="AZ439"/>
      <c r="BA439"/>
      <c r="BB439"/>
      <c r="BC439"/>
      <c r="BD439"/>
      <c r="BE439"/>
    </row>
    <row r="440" spans="10:57" ht="27" customHeight="1">
      <c r="J440" s="260"/>
      <c r="K440" s="260"/>
      <c r="M440" s="187"/>
      <c r="AB440"/>
      <c r="AC440"/>
      <c r="AD440"/>
      <c r="AE440"/>
      <c r="AF440"/>
      <c r="AG440"/>
      <c r="AH440"/>
      <c r="AI440"/>
      <c r="AJ440"/>
      <c r="AK440"/>
      <c r="AL440"/>
      <c r="AM440"/>
      <c r="AN440"/>
      <c r="AO440"/>
      <c r="AP440"/>
      <c r="AQ440" s="283">
        <f t="shared" si="49"/>
        <v>362</v>
      </c>
      <c r="AR440">
        <f t="shared" si="51"/>
        <v>0</v>
      </c>
      <c r="AS440">
        <f t="shared" si="50"/>
        <v>0</v>
      </c>
      <c r="AT440"/>
      <c r="AU440"/>
      <c r="AV440"/>
      <c r="AW440"/>
      <c r="AX440"/>
      <c r="AY440"/>
      <c r="AZ440"/>
      <c r="BA440"/>
      <c r="BB440"/>
      <c r="BC440"/>
      <c r="BD440"/>
      <c r="BE440"/>
    </row>
    <row r="441" spans="10:57" ht="27" customHeight="1">
      <c r="J441" s="260"/>
      <c r="K441" s="260"/>
      <c r="M441" s="187"/>
      <c r="AB441"/>
      <c r="AC441"/>
      <c r="AD441"/>
      <c r="AE441"/>
      <c r="AF441"/>
      <c r="AG441"/>
      <c r="AH441"/>
      <c r="AI441"/>
      <c r="AJ441"/>
      <c r="AK441"/>
      <c r="AL441"/>
      <c r="AM441"/>
      <c r="AN441"/>
      <c r="AO441"/>
      <c r="AP441"/>
      <c r="AQ441" s="283">
        <f t="shared" si="49"/>
        <v>363</v>
      </c>
      <c r="AR441">
        <f t="shared" si="51"/>
        <v>0</v>
      </c>
      <c r="AS441">
        <f t="shared" si="50"/>
        <v>0</v>
      </c>
      <c r="AT441"/>
      <c r="AU441"/>
      <c r="AV441"/>
      <c r="AW441"/>
      <c r="AX441"/>
      <c r="AY441"/>
      <c r="AZ441"/>
      <c r="BA441"/>
      <c r="BB441"/>
      <c r="BC441"/>
      <c r="BD441"/>
      <c r="BE441"/>
    </row>
    <row r="442" spans="10:57" ht="27" customHeight="1">
      <c r="J442" s="260"/>
      <c r="K442" s="260"/>
      <c r="M442" s="187"/>
      <c r="AB442"/>
      <c r="AC442"/>
      <c r="AD442"/>
      <c r="AE442"/>
      <c r="AF442"/>
      <c r="AG442"/>
      <c r="AH442"/>
      <c r="AI442"/>
      <c r="AJ442"/>
      <c r="AK442"/>
      <c r="AL442"/>
      <c r="AM442"/>
      <c r="AN442"/>
      <c r="AO442"/>
      <c r="AP442"/>
      <c r="AQ442" s="283">
        <f t="shared" si="49"/>
        <v>364</v>
      </c>
      <c r="AR442">
        <f t="shared" si="51"/>
        <v>0</v>
      </c>
      <c r="AS442">
        <f t="shared" si="50"/>
        <v>0</v>
      </c>
      <c r="AT442"/>
      <c r="AU442"/>
      <c r="AV442"/>
      <c r="AW442"/>
      <c r="AX442"/>
      <c r="AY442"/>
      <c r="AZ442"/>
      <c r="BA442"/>
      <c r="BB442"/>
      <c r="BC442"/>
      <c r="BD442"/>
      <c r="BE442"/>
    </row>
    <row r="443" spans="10:57" ht="27" customHeight="1">
      <c r="J443" s="260"/>
      <c r="K443" s="260"/>
      <c r="M443" s="187"/>
      <c r="AB443"/>
      <c r="AC443"/>
      <c r="AD443"/>
      <c r="AE443"/>
      <c r="AF443"/>
      <c r="AG443"/>
      <c r="AH443"/>
      <c r="AI443"/>
      <c r="AJ443"/>
      <c r="AK443"/>
      <c r="AL443"/>
      <c r="AM443"/>
      <c r="AN443"/>
      <c r="AO443"/>
      <c r="AP443"/>
      <c r="AQ443" s="283">
        <f t="shared" si="49"/>
        <v>365</v>
      </c>
      <c r="AR443">
        <f t="shared" si="51"/>
        <v>0</v>
      </c>
      <c r="AS443">
        <f t="shared" si="50"/>
        <v>0</v>
      </c>
      <c r="AT443"/>
      <c r="AU443"/>
      <c r="AV443"/>
      <c r="AW443"/>
      <c r="AX443"/>
      <c r="AY443"/>
      <c r="AZ443"/>
      <c r="BA443"/>
      <c r="BB443"/>
      <c r="BC443"/>
      <c r="BD443"/>
      <c r="BE443"/>
    </row>
    <row r="444" spans="10:57" ht="27" customHeight="1">
      <c r="J444" s="260"/>
      <c r="K444" s="260"/>
      <c r="M444" s="187"/>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c r="J445" s="260"/>
      <c r="K445" s="260"/>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60"/>
      <c r="K446" s="260"/>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60"/>
      <c r="K447" s="260"/>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60"/>
      <c r="K448" s="260"/>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3"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topLeftCell="A4"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6" t="s">
        <v>156</v>
      </c>
      <c r="C2" s="876"/>
      <c r="D2" s="876"/>
      <c r="E2" s="876"/>
      <c r="F2" s="876"/>
      <c r="G2" s="876"/>
      <c r="H2" s="876"/>
      <c r="I2" s="876"/>
      <c r="J2" s="876"/>
      <c r="K2" s="170"/>
    </row>
    <row r="3" spans="2:12">
      <c r="B3" s="876" t="s">
        <v>253</v>
      </c>
      <c r="C3" s="876"/>
      <c r="D3" s="876"/>
      <c r="E3" s="876"/>
      <c r="F3" s="876"/>
      <c r="G3" s="876"/>
      <c r="H3" s="876"/>
      <c r="I3" s="876"/>
      <c r="J3" s="876"/>
      <c r="K3" s="170"/>
    </row>
    <row r="4" spans="2:12">
      <c r="B4" s="877" t="str">
        <f>+UTAMA!B4</f>
        <v xml:space="preserve">MINGGU KE III NOVEMBER ( 15 NOVEMBER S/D 21 NOVEMBER 2022 ) dalam Juta m3  </v>
      </c>
      <c r="C4" s="877"/>
      <c r="D4" s="877"/>
      <c r="E4" s="877"/>
      <c r="F4" s="877"/>
      <c r="G4" s="877"/>
      <c r="H4" s="877"/>
      <c r="I4" s="877"/>
      <c r="J4" s="877"/>
      <c r="K4" s="171"/>
    </row>
    <row r="5" spans="2:12" ht="13.5" thickBot="1">
      <c r="B5" s="169"/>
      <c r="C5" s="169"/>
      <c r="D5" s="169"/>
      <c r="E5" s="169"/>
      <c r="F5" s="169"/>
      <c r="G5" s="169"/>
      <c r="H5" s="169"/>
      <c r="I5" s="169"/>
      <c r="J5" s="169"/>
      <c r="K5" s="169"/>
    </row>
    <row r="6" spans="2:12" ht="14.25">
      <c r="B6" s="882" t="s">
        <v>18</v>
      </c>
      <c r="C6" s="880" t="s">
        <v>272</v>
      </c>
      <c r="D6" s="878" t="s">
        <v>92</v>
      </c>
      <c r="E6" s="205" t="s">
        <v>25</v>
      </c>
      <c r="F6" s="886" t="s">
        <v>93</v>
      </c>
      <c r="G6" s="887"/>
      <c r="H6" s="884" t="s">
        <v>157</v>
      </c>
      <c r="I6" s="885"/>
      <c r="J6" s="577" t="s">
        <v>69</v>
      </c>
      <c r="K6" s="203" t="s">
        <v>125</v>
      </c>
    </row>
    <row r="7" spans="2:12">
      <c r="B7" s="883"/>
      <c r="C7" s="881"/>
      <c r="D7" s="879"/>
      <c r="E7" s="206" t="s">
        <v>151</v>
      </c>
      <c r="F7" s="578" t="s">
        <v>94</v>
      </c>
      <c r="G7" s="578" t="s">
        <v>22</v>
      </c>
      <c r="H7" s="579" t="s">
        <v>94</v>
      </c>
      <c r="I7" s="579" t="s">
        <v>22</v>
      </c>
      <c r="J7" s="580" t="s">
        <v>22</v>
      </c>
      <c r="K7" s="204" t="s">
        <v>126</v>
      </c>
    </row>
    <row r="8" spans="2:12">
      <c r="B8" s="581">
        <v>1</v>
      </c>
      <c r="C8" s="582">
        <v>2</v>
      </c>
      <c r="D8" s="582">
        <v>3</v>
      </c>
      <c r="E8" s="582">
        <v>4</v>
      </c>
      <c r="F8" s="582">
        <v>5</v>
      </c>
      <c r="G8" s="582">
        <v>6</v>
      </c>
      <c r="H8" s="582">
        <v>7</v>
      </c>
      <c r="I8" s="582">
        <v>8</v>
      </c>
      <c r="J8" s="582">
        <v>9</v>
      </c>
      <c r="K8" s="174">
        <v>10</v>
      </c>
    </row>
    <row r="9" spans="2:12" ht="15" customHeight="1">
      <c r="B9" s="581">
        <v>1</v>
      </c>
      <c r="C9" s="583" t="s">
        <v>28</v>
      </c>
      <c r="D9" s="584">
        <v>35162</v>
      </c>
      <c r="E9" s="585">
        <f>UTAMA!F11</f>
        <v>31.144597999999998</v>
      </c>
      <c r="F9" s="586">
        <f>+UTAMA!G11</f>
        <v>47.74</v>
      </c>
      <c r="G9" s="586">
        <f>+UTAMA!I11</f>
        <v>53.12</v>
      </c>
      <c r="H9" s="587">
        <f>+UTAMA!H11</f>
        <v>1.8149999999999999</v>
      </c>
      <c r="I9" s="587">
        <f>+UTAMA!J11</f>
        <v>17.75</v>
      </c>
      <c r="J9" s="175">
        <f>IFERROR(+I9/H9*100%*100,0)</f>
        <v>977.96143250688704</v>
      </c>
      <c r="K9" s="176"/>
    </row>
    <row r="10" spans="2:12" ht="15" customHeight="1">
      <c r="B10" s="581">
        <f t="shared" ref="B10:B16" si="0">+B9+1</f>
        <v>2</v>
      </c>
      <c r="C10" s="583" t="s">
        <v>30</v>
      </c>
      <c r="D10" s="584">
        <v>17481</v>
      </c>
      <c r="E10" s="585">
        <f>UTAMA!F13</f>
        <v>45.13</v>
      </c>
      <c r="F10" s="585">
        <f>+UTAMA!G13</f>
        <v>66.260000000000005</v>
      </c>
      <c r="G10" s="588">
        <f>+UTAMA!I13</f>
        <v>74.3</v>
      </c>
      <c r="H10" s="589">
        <f>+UTAMA!H13</f>
        <v>4.1550000000000002</v>
      </c>
      <c r="I10" s="590">
        <f>+UTAMA!J13</f>
        <v>30.594999999999999</v>
      </c>
      <c r="J10" s="175">
        <f>IFERROR(+I10/H10*100%*100,0)</f>
        <v>736.34175691937423</v>
      </c>
      <c r="K10" s="176"/>
    </row>
    <row r="11" spans="2:12" ht="15" customHeight="1">
      <c r="B11" s="581">
        <f t="shared" si="0"/>
        <v>3</v>
      </c>
      <c r="C11" s="583" t="s">
        <v>31</v>
      </c>
      <c r="D11" s="584">
        <v>19972</v>
      </c>
      <c r="E11" s="585">
        <f>UTAMA!F14</f>
        <v>49.9</v>
      </c>
      <c r="F11" s="585">
        <f>+UTAMA!G14</f>
        <v>462.42</v>
      </c>
      <c r="G11" s="588">
        <f>+UTAMA!I14</f>
        <v>461.44</v>
      </c>
      <c r="H11" s="589">
        <f>+UTAMA!H14</f>
        <v>36.279000000000003</v>
      </c>
      <c r="I11" s="590">
        <f>+UTAMA!J14</f>
        <v>20.832000000000001</v>
      </c>
      <c r="J11" s="175">
        <f t="shared" ref="J11:J17" si="1">IFERROR(+I11/H11*100%*100,0)</f>
        <v>57.421648887786311</v>
      </c>
      <c r="K11" s="176"/>
      <c r="L11" s="398"/>
    </row>
    <row r="12" spans="2:12" ht="15" customHeight="1">
      <c r="B12" s="581">
        <v>1</v>
      </c>
      <c r="C12" s="583" t="s">
        <v>34</v>
      </c>
      <c r="D12" s="584">
        <v>59544</v>
      </c>
      <c r="E12" s="585">
        <v>689.09</v>
      </c>
      <c r="F12" s="585">
        <f>+UTAMA!G17</f>
        <v>76.59</v>
      </c>
      <c r="G12" s="585">
        <f>+UTAMA!I17</f>
        <v>85.1</v>
      </c>
      <c r="H12" s="589">
        <f>+UTAMA!H17</f>
        <v>202.14599999999999</v>
      </c>
      <c r="I12" s="589">
        <f>UTAMA!J17</f>
        <v>466.93400000000003</v>
      </c>
      <c r="J12" s="175">
        <f>IFERROR(+I12/H12*100%*100,0)</f>
        <v>230.98849346511932</v>
      </c>
      <c r="K12" s="177"/>
    </row>
    <row r="13" spans="2:12" ht="15" customHeight="1">
      <c r="B13" s="581">
        <f t="shared" si="0"/>
        <v>2</v>
      </c>
      <c r="C13" s="583" t="s">
        <v>44</v>
      </c>
      <c r="D13" s="584">
        <v>28109</v>
      </c>
      <c r="E13" s="687">
        <f>UTAMA!F26</f>
        <v>398.69</v>
      </c>
      <c r="F13" s="585">
        <f>+UTAMA!G26</f>
        <v>124.45</v>
      </c>
      <c r="G13" s="588">
        <f>+UTAMA!I26</f>
        <v>131.65</v>
      </c>
      <c r="H13" s="587">
        <f>+UTAMA!H26</f>
        <v>24.928000000000001</v>
      </c>
      <c r="I13" s="587">
        <f>+UTAMA!J26</f>
        <v>167.36</v>
      </c>
      <c r="J13" s="175">
        <f t="shared" si="1"/>
        <v>671.37355584082161</v>
      </c>
      <c r="K13" s="177"/>
    </row>
    <row r="14" spans="2:12" ht="15" customHeight="1">
      <c r="B14" s="581">
        <f t="shared" si="0"/>
        <v>3</v>
      </c>
      <c r="C14" s="583" t="s">
        <v>64</v>
      </c>
      <c r="D14" s="584">
        <v>6485</v>
      </c>
      <c r="E14" s="585">
        <f>UTAMA!F46</f>
        <v>38.036000000000001</v>
      </c>
      <c r="F14" s="585">
        <f>+UTAMA!G46</f>
        <v>61.22</v>
      </c>
      <c r="G14" s="588">
        <f>+UTAMA!I46</f>
        <v>66.819999999999993</v>
      </c>
      <c r="H14" s="589">
        <f>+UTAMA!H46</f>
        <v>14.93</v>
      </c>
      <c r="I14" s="590">
        <f>+UTAMA!J46</f>
        <v>24.51</v>
      </c>
      <c r="J14" s="175">
        <f t="shared" si="1"/>
        <v>164.16610850636303</v>
      </c>
      <c r="K14" s="177"/>
    </row>
    <row r="15" spans="2:12" ht="15" customHeight="1">
      <c r="B15" s="581">
        <f t="shared" si="0"/>
        <v>4</v>
      </c>
      <c r="C15" s="583" t="s">
        <v>65</v>
      </c>
      <c r="D15" s="584">
        <v>31109</v>
      </c>
      <c r="E15" s="585">
        <f>UTAMA!F47</f>
        <v>388.72199999999998</v>
      </c>
      <c r="F15" s="585">
        <f>+UTAMA!G47</f>
        <v>170.67</v>
      </c>
      <c r="G15" s="588">
        <f>+UTAMA!I47</f>
        <v>179.68</v>
      </c>
      <c r="H15" s="589">
        <f>+UTAMA!H47</f>
        <v>249.6</v>
      </c>
      <c r="I15" s="590">
        <f>+UTAMA!J47</f>
        <v>333.69</v>
      </c>
      <c r="J15" s="175">
        <f t="shared" si="1"/>
        <v>133.68990384615384</v>
      </c>
      <c r="K15" s="177"/>
    </row>
    <row r="16" spans="2:12" ht="15" customHeight="1">
      <c r="B16" s="581">
        <f t="shared" si="0"/>
        <v>5</v>
      </c>
      <c r="C16" s="583" t="s">
        <v>66</v>
      </c>
      <c r="D16" s="584">
        <v>8400</v>
      </c>
      <c r="E16" s="585">
        <f>UTAMA!F48</f>
        <v>23.24</v>
      </c>
      <c r="F16" s="585">
        <f>+UTAMA!G48</f>
        <v>229</v>
      </c>
      <c r="G16" s="588">
        <f>+UTAMA!I48</f>
        <v>229.81</v>
      </c>
      <c r="H16" s="589">
        <f>+UTAMA!H48</f>
        <v>5.181</v>
      </c>
      <c r="I16" s="590">
        <f>+UTAMA!J48</f>
        <v>9.3070000000000004</v>
      </c>
      <c r="J16" s="175">
        <f t="shared" si="1"/>
        <v>179.63713568809109</v>
      </c>
      <c r="K16" s="177"/>
      <c r="L16" s="398"/>
    </row>
    <row r="17" spans="2:11" ht="15" customHeight="1">
      <c r="B17" s="581">
        <v>9</v>
      </c>
      <c r="C17" s="583" t="s">
        <v>218</v>
      </c>
      <c r="D17" s="584">
        <v>0</v>
      </c>
      <c r="E17" s="427">
        <f>UTAMA!F49</f>
        <v>17.670000000000002</v>
      </c>
      <c r="F17" s="585">
        <f>+UTAMA!G49</f>
        <v>140.34</v>
      </c>
      <c r="G17" s="588">
        <f>+UTAMA!I49</f>
        <v>149.63</v>
      </c>
      <c r="H17" s="589">
        <f>+UTAMA!H49</f>
        <v>2.99</v>
      </c>
      <c r="I17" s="590">
        <f>+UTAMA!J49</f>
        <v>11.26</v>
      </c>
      <c r="J17" s="175">
        <f t="shared" si="1"/>
        <v>376.58862876254176</v>
      </c>
      <c r="K17" s="177"/>
    </row>
    <row r="18" spans="2:11" ht="15" customHeight="1" thickBot="1">
      <c r="B18" s="591"/>
      <c r="C18" s="592" t="s">
        <v>89</v>
      </c>
      <c r="D18" s="593">
        <f>SUM(D9:D16)</f>
        <v>206262</v>
      </c>
      <c r="E18" s="594">
        <f>SUM(E9:E17)</f>
        <v>1681.6225980000002</v>
      </c>
      <c r="F18" s="594"/>
      <c r="G18" s="593"/>
      <c r="H18" s="595">
        <f>SUM(H9:H17)</f>
        <v>542.024</v>
      </c>
      <c r="I18" s="595">
        <f>SUM(I9:I17)</f>
        <v>1082.2380000000001</v>
      </c>
      <c r="J18" s="596">
        <f>I18/H18*100</f>
        <v>199.6660664472422</v>
      </c>
      <c r="K18" s="425"/>
    </row>
    <row r="19" spans="2:11" ht="15" customHeight="1" thickBot="1">
      <c r="B19" s="597"/>
      <c r="C19" s="598" t="s">
        <v>69</v>
      </c>
      <c r="D19" s="598"/>
      <c r="E19" s="599"/>
      <c r="F19" s="600"/>
      <c r="G19" s="601"/>
      <c r="H19" s="602" t="s">
        <v>95</v>
      </c>
      <c r="I19" s="603">
        <f>+I18/H18*100%</f>
        <v>1.9966606644724221</v>
      </c>
      <c r="J19" s="603"/>
      <c r="K19" s="426"/>
    </row>
    <row r="20" spans="2:11">
      <c r="B20" s="604"/>
      <c r="C20" s="605" t="s">
        <v>90</v>
      </c>
      <c r="D20" s="605"/>
      <c r="E20" s="605"/>
      <c r="F20" s="604"/>
      <c r="G20" s="604"/>
      <c r="H20" s="604"/>
      <c r="I20" s="604"/>
      <c r="J20" s="604"/>
      <c r="K20" s="169"/>
    </row>
    <row r="21" spans="2:11" ht="15" customHeight="1">
      <c r="B21" s="604"/>
      <c r="C21" s="604" t="s">
        <v>91</v>
      </c>
      <c r="D21" s="604"/>
      <c r="E21" s="604"/>
      <c r="F21" s="604"/>
      <c r="G21" s="604"/>
      <c r="H21" s="604"/>
      <c r="I21" s="604"/>
      <c r="J21" s="604" t="s">
        <v>96</v>
      </c>
      <c r="K21" s="169"/>
    </row>
    <row r="22" spans="2:11" ht="15" customHeight="1">
      <c r="B22" s="604"/>
      <c r="C22" s="604" t="s">
        <v>97</v>
      </c>
      <c r="D22" s="606" t="s">
        <v>98</v>
      </c>
      <c r="E22" s="606"/>
      <c r="F22" s="604" t="s">
        <v>99</v>
      </c>
      <c r="G22" s="604"/>
      <c r="H22" s="604"/>
      <c r="I22" s="170" t="s">
        <v>177</v>
      </c>
      <c r="J22" s="607">
        <f>COUNTIF(J9:J17,"&gt;100")</f>
        <v>8</v>
      </c>
      <c r="K22" s="171"/>
    </row>
    <row r="23" spans="2:11" ht="15" customHeight="1">
      <c r="B23" s="604"/>
      <c r="C23" s="604" t="s">
        <v>100</v>
      </c>
      <c r="D23" s="606" t="s">
        <v>98</v>
      </c>
      <c r="E23" s="606"/>
      <c r="F23" s="604" t="s">
        <v>101</v>
      </c>
      <c r="G23" s="604"/>
      <c r="H23" s="604"/>
      <c r="I23" s="170" t="s">
        <v>177</v>
      </c>
      <c r="J23" s="608">
        <f>COUNTIFS(J9:J17,"&gt;=85",J9:J17,"&lt;=100")</f>
        <v>0</v>
      </c>
      <c r="K23" s="171"/>
    </row>
    <row r="24" spans="2:11" ht="15" customHeight="1">
      <c r="B24" s="604"/>
      <c r="C24" s="604" t="s">
        <v>102</v>
      </c>
      <c r="D24" s="606" t="s">
        <v>98</v>
      </c>
      <c r="E24" s="606"/>
      <c r="F24" s="604" t="s">
        <v>103</v>
      </c>
      <c r="G24" s="604"/>
      <c r="H24" s="604"/>
      <c r="I24" s="170" t="s">
        <v>177</v>
      </c>
      <c r="J24" s="609">
        <f>COUNTIFS(J9:J17,"&gt;0",J9:J17,"&lt;85")</f>
        <v>1</v>
      </c>
      <c r="K24" s="171"/>
    </row>
    <row r="25" spans="2:11" ht="15" customHeight="1" thickBot="1">
      <c r="B25" s="604"/>
      <c r="C25" s="610">
        <v>0</v>
      </c>
      <c r="D25" s="606" t="s">
        <v>98</v>
      </c>
      <c r="E25" s="606"/>
      <c r="F25" s="604" t="s">
        <v>104</v>
      </c>
      <c r="G25" s="604"/>
      <c r="H25" s="604"/>
      <c r="I25" s="170" t="s">
        <v>177</v>
      </c>
      <c r="J25" s="611">
        <f>COUNTIF(J9:J16,"0")</f>
        <v>0</v>
      </c>
      <c r="K25" s="171"/>
    </row>
    <row r="26" spans="2:11" ht="15" customHeight="1" thickTop="1">
      <c r="B26" s="604"/>
      <c r="C26" s="604"/>
      <c r="D26" s="604"/>
      <c r="E26" s="604"/>
      <c r="F26" s="604"/>
      <c r="G26" s="876" t="s">
        <v>89</v>
      </c>
      <c r="H26" s="876"/>
      <c r="I26" s="612" t="s">
        <v>98</v>
      </c>
      <c r="J26" s="613">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zoomScale="90" zoomScaleNormal="90" workbookViewId="0">
      <selection activeCell="M30" sqref="M30"/>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8" t="s">
        <v>158</v>
      </c>
      <c r="C2" s="888"/>
      <c r="D2" s="888"/>
      <c r="E2" s="888"/>
      <c r="F2" s="888"/>
      <c r="G2" s="888"/>
      <c r="H2" s="888"/>
      <c r="I2" s="888"/>
      <c r="J2" s="888"/>
    </row>
    <row r="3" spans="2:10" ht="15.75">
      <c r="B3" s="888" t="s">
        <v>253</v>
      </c>
      <c r="C3" s="888"/>
      <c r="D3" s="888"/>
      <c r="E3" s="888"/>
      <c r="F3" s="888"/>
      <c r="G3" s="888"/>
      <c r="H3" s="888"/>
      <c r="I3" s="888"/>
      <c r="J3" s="888"/>
    </row>
    <row r="4" spans="2:10" ht="15.75">
      <c r="B4" s="888" t="str">
        <f>+UTAMA!B4</f>
        <v xml:space="preserve">MINGGU KE III NOVEMBER ( 15 NOVEMBER S/D 21 NOVEMBER 2022 ) dalam Juta m3  </v>
      </c>
      <c r="C4" s="888"/>
      <c r="D4" s="888"/>
      <c r="E4" s="888"/>
      <c r="F4" s="888"/>
      <c r="G4" s="888"/>
      <c r="H4" s="888"/>
      <c r="I4" s="888"/>
      <c r="J4" s="888"/>
    </row>
    <row r="5" spans="2:10" ht="13.5" customHeight="1" thickBot="1"/>
    <row r="6" spans="2:10" ht="21" customHeight="1">
      <c r="B6" s="891" t="s">
        <v>18</v>
      </c>
      <c r="C6" s="889" t="s">
        <v>272</v>
      </c>
      <c r="D6" s="252" t="s">
        <v>105</v>
      </c>
      <c r="E6" s="253" t="s">
        <v>25</v>
      </c>
      <c r="F6" s="893" t="s">
        <v>106</v>
      </c>
      <c r="G6" s="894"/>
      <c r="H6" s="895" t="s">
        <v>159</v>
      </c>
      <c r="I6" s="896"/>
      <c r="J6" s="254" t="s">
        <v>69</v>
      </c>
    </row>
    <row r="7" spans="2:10" ht="15.75">
      <c r="B7" s="892"/>
      <c r="C7" s="890"/>
      <c r="D7" s="614" t="s">
        <v>107</v>
      </c>
      <c r="E7" s="615" t="s">
        <v>152</v>
      </c>
      <c r="F7" s="616" t="s">
        <v>94</v>
      </c>
      <c r="G7" s="616" t="s">
        <v>22</v>
      </c>
      <c r="H7" s="617" t="s">
        <v>94</v>
      </c>
      <c r="I7" s="617" t="s">
        <v>22</v>
      </c>
      <c r="J7" s="618" t="s">
        <v>22</v>
      </c>
    </row>
    <row r="8" spans="2:10" ht="15.75">
      <c r="B8" s="619">
        <v>1</v>
      </c>
      <c r="C8" s="620">
        <v>2</v>
      </c>
      <c r="D8" s="620">
        <v>3</v>
      </c>
      <c r="E8" s="620">
        <v>4</v>
      </c>
      <c r="F8" s="620">
        <v>5</v>
      </c>
      <c r="G8" s="620">
        <v>6</v>
      </c>
      <c r="H8" s="620">
        <v>7</v>
      </c>
      <c r="I8" s="620">
        <v>8</v>
      </c>
      <c r="J8" s="621">
        <v>9</v>
      </c>
    </row>
    <row r="9" spans="2:10" ht="15.75" hidden="1">
      <c r="B9" s="619">
        <v>1</v>
      </c>
      <c r="C9" s="622" t="s">
        <v>29</v>
      </c>
      <c r="D9" s="623">
        <v>28310</v>
      </c>
      <c r="E9" s="624">
        <f>UTAMA!F12</f>
        <v>7.77</v>
      </c>
      <c r="F9" s="625">
        <f>+UTAMA!G12</f>
        <v>331.78</v>
      </c>
      <c r="G9" s="626">
        <f>+UTAMA!I12</f>
        <v>339.48</v>
      </c>
      <c r="H9" s="627">
        <f>+UTAMA!H12</f>
        <v>1.76</v>
      </c>
      <c r="I9" s="627">
        <f>+UTAMA!J12</f>
        <v>7.7549999999999999</v>
      </c>
      <c r="J9" s="628">
        <f t="shared" ref="J9:J39" si="0">IFERROR(+I9/H9*100%*100,0)</f>
        <v>440.625</v>
      </c>
    </row>
    <row r="10" spans="2:10" ht="15.75" hidden="1">
      <c r="B10" s="619">
        <f>1+B9</f>
        <v>2</v>
      </c>
      <c r="C10" s="622" t="s">
        <v>32</v>
      </c>
      <c r="D10" s="623">
        <v>4959</v>
      </c>
      <c r="E10" s="624">
        <f>UTAMA!F15</f>
        <v>9.5030000000000001</v>
      </c>
      <c r="F10" s="625">
        <f>+UTAMA!G15</f>
        <v>195.72</v>
      </c>
      <c r="G10" s="626">
        <f>+UTAMA!I15</f>
        <v>207.11</v>
      </c>
      <c r="H10" s="627">
        <f>+UTAMA!H15</f>
        <v>1.349</v>
      </c>
      <c r="I10" s="627">
        <f>UTAMA!J15</f>
        <v>9.65</v>
      </c>
      <c r="J10" s="628">
        <f t="shared" si="0"/>
        <v>715.34469977761307</v>
      </c>
    </row>
    <row r="11" spans="2:10" ht="15.75" hidden="1">
      <c r="B11" s="619">
        <f t="shared" ref="B11:B40" si="1">+B10+1</f>
        <v>3</v>
      </c>
      <c r="C11" s="622" t="s">
        <v>33</v>
      </c>
      <c r="D11" s="623">
        <v>6052</v>
      </c>
      <c r="E11" s="624">
        <f>UTAMA!F16</f>
        <v>5.1509999999999998</v>
      </c>
      <c r="F11" s="625">
        <f>+UTAMA!G16</f>
        <v>308.10000000000002</v>
      </c>
      <c r="G11" s="626">
        <f>+UTAMA!I16</f>
        <v>310.89999999999998</v>
      </c>
      <c r="H11" s="627">
        <f>+UTAMA!H16</f>
        <v>0.69499999999999995</v>
      </c>
      <c r="I11" s="627">
        <f>UTAMA!J16</f>
        <v>1.7929999999999999</v>
      </c>
      <c r="J11" s="628">
        <f t="shared" si="0"/>
        <v>257.98561151079139</v>
      </c>
    </row>
    <row r="12" spans="2:10" ht="15.75" hidden="1">
      <c r="B12" s="619">
        <f t="shared" si="1"/>
        <v>4</v>
      </c>
      <c r="C12" s="622" t="s">
        <v>35</v>
      </c>
      <c r="D12" s="623">
        <v>923</v>
      </c>
      <c r="E12" s="624">
        <f>UTAMA!F18</f>
        <v>2.0920000000000001</v>
      </c>
      <c r="F12" s="625">
        <f>+UTAMA!G18</f>
        <v>115.13</v>
      </c>
      <c r="G12" s="629">
        <f>+UTAMA!I18</f>
        <v>120.23</v>
      </c>
      <c r="H12" s="627">
        <f>+UTAMA!H18</f>
        <v>0.45800000000000002</v>
      </c>
      <c r="I12" s="630">
        <f>UTAMA!J18</f>
        <v>1.67</v>
      </c>
      <c r="J12" s="632">
        <f t="shared" si="0"/>
        <v>364.62882096069865</v>
      </c>
    </row>
    <row r="13" spans="2:10" ht="15.75" hidden="1">
      <c r="B13" s="619">
        <f t="shared" si="1"/>
        <v>5</v>
      </c>
      <c r="C13" s="622" t="s">
        <v>36</v>
      </c>
      <c r="D13" s="623">
        <v>251</v>
      </c>
      <c r="E13" s="624">
        <f>UTAMA!F19</f>
        <v>2.3530000000000002</v>
      </c>
      <c r="F13" s="625">
        <f>+UTAMA!G19</f>
        <v>116.7</v>
      </c>
      <c r="G13" s="629">
        <f>+UTAMA!I19</f>
        <v>120.01</v>
      </c>
      <c r="H13" s="627">
        <f>+UTAMA!H19</f>
        <v>0.45100000000000001</v>
      </c>
      <c r="I13" s="630">
        <f>UTAMA!J19</f>
        <v>1.427</v>
      </c>
      <c r="J13" s="632">
        <f t="shared" si="0"/>
        <v>316.40798226164077</v>
      </c>
    </row>
    <row r="14" spans="2:10" ht="15.75" hidden="1">
      <c r="B14" s="619">
        <f t="shared" si="1"/>
        <v>6</v>
      </c>
      <c r="C14" s="622" t="s">
        <v>37</v>
      </c>
      <c r="D14" s="623">
        <v>440</v>
      </c>
      <c r="E14" s="624">
        <f>UTAMA!F20</f>
        <v>4.5999999999999996</v>
      </c>
      <c r="F14" s="625">
        <f>+UTAMA!G20</f>
        <v>42.76</v>
      </c>
      <c r="G14" s="629">
        <f>+UTAMA!I20</f>
        <v>44.02</v>
      </c>
      <c r="H14" s="627">
        <f>+UTAMA!H20</f>
        <v>1.81</v>
      </c>
      <c r="I14" s="630">
        <f>UTAMA!J20</f>
        <v>2.2930000000000001</v>
      </c>
      <c r="J14" s="628">
        <f t="shared" si="0"/>
        <v>126.68508287292819</v>
      </c>
    </row>
    <row r="15" spans="2:10" ht="15.75" hidden="1">
      <c r="B15" s="619">
        <f t="shared" si="1"/>
        <v>7</v>
      </c>
      <c r="C15" s="622" t="s">
        <v>39</v>
      </c>
      <c r="D15" s="623">
        <v>775</v>
      </c>
      <c r="E15" s="624">
        <f>UTAMA!F21</f>
        <v>2.4159999999999999</v>
      </c>
      <c r="F15" s="625">
        <f>+UTAMA!G21</f>
        <v>46.37</v>
      </c>
      <c r="G15" s="626">
        <f>+UTAMA!I21</f>
        <v>50.95</v>
      </c>
      <c r="H15" s="627">
        <f>+UTAMA!H21</f>
        <v>0.78800000000000003</v>
      </c>
      <c r="I15" s="627">
        <f>UTAMA!J21</f>
        <v>2.3050000000000002</v>
      </c>
      <c r="J15" s="628">
        <f t="shared" si="0"/>
        <v>292.51269035532994</v>
      </c>
    </row>
    <row r="16" spans="2:10" ht="15.75" hidden="1">
      <c r="B16" s="619">
        <f t="shared" si="1"/>
        <v>8</v>
      </c>
      <c r="C16" s="622" t="s">
        <v>40</v>
      </c>
      <c r="D16" s="623">
        <v>750</v>
      </c>
      <c r="E16" s="624">
        <f>UTAMA!F22</f>
        <v>1.093</v>
      </c>
      <c r="F16" s="625">
        <f>+UTAMA!G22</f>
        <v>75</v>
      </c>
      <c r="G16" s="626">
        <f>+UTAMA!I22</f>
        <v>76.86</v>
      </c>
      <c r="H16" s="627">
        <f>+UTAMA!H22</f>
        <v>0.27200000000000002</v>
      </c>
      <c r="I16" s="627">
        <f>UTAMA!J22</f>
        <v>1.0680000000000001</v>
      </c>
      <c r="J16" s="632">
        <f>IFERROR(+I16/H16*100%*100,0)</f>
        <v>392.64705882352939</v>
      </c>
    </row>
    <row r="17" spans="2:10" ht="15.75" hidden="1">
      <c r="B17" s="619">
        <f t="shared" si="1"/>
        <v>9</v>
      </c>
      <c r="C17" s="622" t="s">
        <v>41</v>
      </c>
      <c r="D17" s="623">
        <v>482</v>
      </c>
      <c r="E17" s="624">
        <v>0.42899999999999999</v>
      </c>
      <c r="F17" s="625">
        <f>+UTAMA!G23</f>
        <v>81.19</v>
      </c>
      <c r="G17" s="626">
        <f>+UTAMA!I23</f>
        <v>81.5</v>
      </c>
      <c r="H17" s="627">
        <f>+UTAMA!H23</f>
        <v>0.20399999999999999</v>
      </c>
      <c r="I17" s="627">
        <f>UTAMA!J23</f>
        <v>5.5E-2</v>
      </c>
      <c r="J17" s="628">
        <f t="shared" si="0"/>
        <v>26.960784313725494</v>
      </c>
    </row>
    <row r="18" spans="2:10" ht="15.75" hidden="1">
      <c r="B18" s="619">
        <f t="shared" si="1"/>
        <v>10</v>
      </c>
      <c r="C18" s="622" t="s">
        <v>42</v>
      </c>
      <c r="D18" s="623">
        <v>366</v>
      </c>
      <c r="E18" s="624">
        <f>UTAMA!F24</f>
        <v>0.25</v>
      </c>
      <c r="F18" s="625">
        <f>+UTAMA!G24</f>
        <v>68.63</v>
      </c>
      <c r="G18" s="629">
        <f>+UTAMA!I24</f>
        <v>63.65</v>
      </c>
      <c r="H18" s="627">
        <f>+UTAMA!H24</f>
        <v>9.5000000000000001E-2</v>
      </c>
      <c r="I18" s="630">
        <f>UTAMA!J24</f>
        <v>0.21</v>
      </c>
      <c r="J18" s="632">
        <f t="shared" si="0"/>
        <v>221.05263157894734</v>
      </c>
    </row>
    <row r="19" spans="2:10" ht="15.75" hidden="1">
      <c r="B19" s="619">
        <f>+B18+1</f>
        <v>11</v>
      </c>
      <c r="C19" s="622" t="s">
        <v>43</v>
      </c>
      <c r="D19" s="623">
        <v>260</v>
      </c>
      <c r="E19" s="624">
        <f>UTAMA!F25</f>
        <v>0.38500000000000001</v>
      </c>
      <c r="F19" s="625">
        <f>+UTAMA!G25</f>
        <v>44.79</v>
      </c>
      <c r="G19" s="629">
        <f>+UTAMA!I25</f>
        <v>45.85</v>
      </c>
      <c r="H19" s="627">
        <f>+UTAMA!H25</f>
        <v>2.7E-2</v>
      </c>
      <c r="I19" s="630">
        <f>UTAMA!J25</f>
        <v>0.22900000000000001</v>
      </c>
      <c r="J19" s="628">
        <f t="shared" si="0"/>
        <v>848.14814814814827</v>
      </c>
    </row>
    <row r="20" spans="2:10" ht="15.75" hidden="1">
      <c r="B20" s="619">
        <f>+B19+1</f>
        <v>12</v>
      </c>
      <c r="C20" s="622" t="s">
        <v>45</v>
      </c>
      <c r="D20" s="623">
        <v>340</v>
      </c>
      <c r="E20" s="686">
        <f>UTAMA!F27</f>
        <v>2.3410000000000002</v>
      </c>
      <c r="F20" s="625">
        <f>+UTAMA!G27</f>
        <v>103</v>
      </c>
      <c r="G20" s="629">
        <f>+UTAMA!I27</f>
        <v>112.47</v>
      </c>
      <c r="H20" s="627">
        <f>+UTAMA!H27</f>
        <v>0.09</v>
      </c>
      <c r="I20" s="630">
        <f>+UTAMA!J27</f>
        <v>1.8859999999999999</v>
      </c>
      <c r="J20" s="628">
        <f t="shared" si="0"/>
        <v>2095.5555555555557</v>
      </c>
    </row>
    <row r="21" spans="2:10" ht="15.75" hidden="1">
      <c r="B21" s="619">
        <f>+B20+1</f>
        <v>13</v>
      </c>
      <c r="C21" s="622" t="s">
        <v>46</v>
      </c>
      <c r="D21" s="623">
        <v>392</v>
      </c>
      <c r="E21" s="686">
        <f>UTAMA!F28</f>
        <v>0.32300000000000001</v>
      </c>
      <c r="F21" s="625">
        <f>+UTAMA!G28</f>
        <v>199.24</v>
      </c>
      <c r="G21" s="629">
        <f>+UTAMA!I28</f>
        <v>203.1</v>
      </c>
      <c r="H21" s="627">
        <f>+UTAMA!H28</f>
        <v>1.0999999999999999E-2</v>
      </c>
      <c r="I21" s="630">
        <f>+UTAMA!J28</f>
        <v>0.23200000000000001</v>
      </c>
      <c r="J21" s="632">
        <f t="shared" si="0"/>
        <v>2109.0909090909095</v>
      </c>
    </row>
    <row r="22" spans="2:10" ht="15.75" hidden="1">
      <c r="B22" s="619">
        <f t="shared" si="1"/>
        <v>14</v>
      </c>
      <c r="C22" s="622" t="s">
        <v>47</v>
      </c>
      <c r="D22" s="623">
        <v>394</v>
      </c>
      <c r="E22" s="686">
        <f>UTAMA!F29</f>
        <v>0.42899999999999999</v>
      </c>
      <c r="F22" s="625">
        <f>+UTAMA!G29</f>
        <v>214.6</v>
      </c>
      <c r="G22" s="629">
        <f>+UTAMA!I29</f>
        <v>221.94</v>
      </c>
      <c r="H22" s="627">
        <f>+UTAMA!H29</f>
        <v>0.19</v>
      </c>
      <c r="I22" s="630">
        <f>+UTAMA!J29</f>
        <v>0.26800000000000002</v>
      </c>
      <c r="J22" s="632">
        <f t="shared" si="0"/>
        <v>141.0526315789474</v>
      </c>
    </row>
    <row r="23" spans="2:10" ht="15.75" hidden="1">
      <c r="B23" s="619">
        <f t="shared" si="1"/>
        <v>15</v>
      </c>
      <c r="C23" s="622" t="s">
        <v>48</v>
      </c>
      <c r="D23" s="623">
        <v>707</v>
      </c>
      <c r="E23" s="686">
        <f>UTAMA!F30</f>
        <v>0.77100000000000002</v>
      </c>
      <c r="F23" s="625">
        <f>+UTAMA!G30</f>
        <v>189.73</v>
      </c>
      <c r="G23" s="629">
        <f>+UTAMA!I30</f>
        <v>196.05</v>
      </c>
      <c r="H23" s="627">
        <f>+UTAMA!H30</f>
        <v>2.1000000000000001E-2</v>
      </c>
      <c r="I23" s="630">
        <f>+UTAMA!J30</f>
        <v>0.78100000000000003</v>
      </c>
      <c r="J23" s="632">
        <f t="shared" si="0"/>
        <v>3719.0476190476188</v>
      </c>
    </row>
    <row r="24" spans="2:10" ht="15.75" hidden="1">
      <c r="B24" s="619">
        <f t="shared" si="1"/>
        <v>16</v>
      </c>
      <c r="C24" s="622" t="s">
        <v>49</v>
      </c>
      <c r="D24" s="623">
        <v>92</v>
      </c>
      <c r="E24" s="686">
        <f>UTAMA!F31</f>
        <v>0.22600000000000001</v>
      </c>
      <c r="F24" s="625">
        <f>+UTAMA!G31</f>
        <v>167.52</v>
      </c>
      <c r="G24" s="629">
        <f>+UTAMA!I31</f>
        <v>166</v>
      </c>
      <c r="H24" s="627">
        <f>+UTAMA!H31</f>
        <v>3.2000000000000001E-2</v>
      </c>
      <c r="I24" s="630">
        <f>+UTAMA!J31</f>
        <v>0</v>
      </c>
      <c r="J24" s="628">
        <f t="shared" si="0"/>
        <v>0</v>
      </c>
    </row>
    <row r="25" spans="2:10" ht="15.75" hidden="1">
      <c r="B25" s="619">
        <f t="shared" si="1"/>
        <v>17</v>
      </c>
      <c r="C25" s="622" t="s">
        <v>50</v>
      </c>
      <c r="D25" s="623">
        <v>319</v>
      </c>
      <c r="E25" s="686">
        <f>UTAMA!F32</f>
        <v>0.71399999999999997</v>
      </c>
      <c r="F25" s="625">
        <f>+UTAMA!G32</f>
        <v>216.64</v>
      </c>
      <c r="G25" s="629">
        <f>+UTAMA!I32</f>
        <v>226.6</v>
      </c>
      <c r="H25" s="627">
        <f>+UTAMA!H32</f>
        <v>1E-3</v>
      </c>
      <c r="I25" s="630">
        <f>+UTAMA!J32</f>
        <v>0.49199999999999999</v>
      </c>
      <c r="J25" s="632">
        <f t="shared" si="0"/>
        <v>49200</v>
      </c>
    </row>
    <row r="26" spans="2:10" ht="15.75" hidden="1">
      <c r="B26" s="619">
        <f t="shared" si="1"/>
        <v>18</v>
      </c>
      <c r="C26" s="622" t="s">
        <v>51</v>
      </c>
      <c r="D26" s="623">
        <v>635</v>
      </c>
      <c r="E26" s="686">
        <f>UTAMA!F33</f>
        <v>1.708</v>
      </c>
      <c r="F26" s="625">
        <f>+UTAMA!G33</f>
        <v>243.13</v>
      </c>
      <c r="G26" s="629">
        <f>+UTAMA!I33</f>
        <v>247.83</v>
      </c>
      <c r="H26" s="627">
        <f>+UTAMA!H33</f>
        <v>0.4</v>
      </c>
      <c r="I26" s="630">
        <f>+UTAMA!J33</f>
        <v>1.466</v>
      </c>
      <c r="J26" s="632">
        <f t="shared" si="0"/>
        <v>366.49999999999994</v>
      </c>
    </row>
    <row r="27" spans="2:10" ht="15.75" hidden="1">
      <c r="B27" s="619">
        <f t="shared" si="1"/>
        <v>19</v>
      </c>
      <c r="C27" s="622" t="s">
        <v>52</v>
      </c>
      <c r="D27" s="623">
        <v>2000</v>
      </c>
      <c r="E27" s="686">
        <f>UTAMA!F34</f>
        <v>4.3979999999999997</v>
      </c>
      <c r="F27" s="625">
        <f>+UTAMA!G34</f>
        <v>140</v>
      </c>
      <c r="G27" s="626">
        <f>+UTAMA!I34</f>
        <v>149.59</v>
      </c>
      <c r="H27" s="627">
        <f>+UTAMA!H34</f>
        <v>140</v>
      </c>
      <c r="I27" s="627">
        <f>+UTAMA!J34</f>
        <v>2.93</v>
      </c>
      <c r="J27" s="628">
        <f t="shared" si="0"/>
        <v>2.092857142857143</v>
      </c>
    </row>
    <row r="28" spans="2:10" ht="15.75" hidden="1">
      <c r="B28" s="619">
        <f t="shared" si="1"/>
        <v>20</v>
      </c>
      <c r="C28" s="622" t="s">
        <v>53</v>
      </c>
      <c r="D28" s="623">
        <v>1126</v>
      </c>
      <c r="E28" s="686">
        <f>UTAMA!F35</f>
        <v>3.3109999999999999</v>
      </c>
      <c r="F28" s="625">
        <f>+UTAMA!G35</f>
        <v>200.22</v>
      </c>
      <c r="G28" s="626">
        <f>+UTAMA!I35</f>
        <v>204.15</v>
      </c>
      <c r="H28" s="627">
        <f>+UTAMA!H35</f>
        <v>0.99</v>
      </c>
      <c r="I28" s="627">
        <f>+UTAMA!J35</f>
        <v>2.806</v>
      </c>
      <c r="J28" s="632">
        <f t="shared" si="0"/>
        <v>283.43434343434348</v>
      </c>
    </row>
    <row r="29" spans="2:10" ht="15.75">
      <c r="B29" s="619">
        <f t="shared" si="1"/>
        <v>21</v>
      </c>
      <c r="C29" s="622" t="s">
        <v>54</v>
      </c>
      <c r="D29" s="623">
        <v>1531</v>
      </c>
      <c r="E29" s="686">
        <f>UTAMA!F36</f>
        <v>0.64100000000000001</v>
      </c>
      <c r="F29" s="625">
        <f>+UTAMA!G36</f>
        <v>318.33999999999997</v>
      </c>
      <c r="G29" s="629">
        <f>+UTAMA!I36</f>
        <v>322.85000000000002</v>
      </c>
      <c r="H29" s="627">
        <f>+UTAMA!H36</f>
        <v>0.10299999999999999</v>
      </c>
      <c r="I29" s="630">
        <f>+UTAMA!J36</f>
        <v>0.4</v>
      </c>
      <c r="J29" s="632">
        <f t="shared" si="0"/>
        <v>388.34951456310682</v>
      </c>
    </row>
    <row r="30" spans="2:10" ht="15.75">
      <c r="B30" s="619">
        <f t="shared" si="1"/>
        <v>22</v>
      </c>
      <c r="C30" s="622" t="s">
        <v>55</v>
      </c>
      <c r="D30" s="623">
        <v>358</v>
      </c>
      <c r="E30" s="686">
        <f>UTAMA!F37</f>
        <v>0.71</v>
      </c>
      <c r="F30" s="625">
        <f>+UTAMA!G37</f>
        <v>122.63</v>
      </c>
      <c r="G30" s="629">
        <f>+UTAMA!I37</f>
        <v>128.15</v>
      </c>
      <c r="H30" s="627">
        <f>+UTAMA!H37</f>
        <v>0.01</v>
      </c>
      <c r="I30" s="630">
        <f>+UTAMA!J37</f>
        <v>0.56999999999999995</v>
      </c>
      <c r="J30" s="818">
        <f t="shared" si="0"/>
        <v>5699.9999999999991</v>
      </c>
    </row>
    <row r="31" spans="2:10" ht="15.75">
      <c r="B31" s="619">
        <f t="shared" si="1"/>
        <v>23</v>
      </c>
      <c r="C31" s="622" t="s">
        <v>56</v>
      </c>
      <c r="D31" s="623">
        <v>2488</v>
      </c>
      <c r="E31" s="686">
        <f>UTAMA!F38</f>
        <v>0.48</v>
      </c>
      <c r="F31" s="625">
        <f>+UTAMA!G38</f>
        <v>278.83</v>
      </c>
      <c r="G31" s="626">
        <f>+UTAMA!I38</f>
        <v>282.72000000000003</v>
      </c>
      <c r="H31" s="627">
        <f>+UTAMA!H38</f>
        <v>0.122</v>
      </c>
      <c r="I31" s="630">
        <f>+UTAMA!J38</f>
        <v>0.46</v>
      </c>
      <c r="J31" s="628">
        <f t="shared" si="0"/>
        <v>377.0491803278689</v>
      </c>
    </row>
    <row r="32" spans="2:10" ht="15.75">
      <c r="B32" s="619">
        <f t="shared" si="1"/>
        <v>24</v>
      </c>
      <c r="C32" s="622" t="s">
        <v>57</v>
      </c>
      <c r="D32" s="623">
        <v>426</v>
      </c>
      <c r="E32" s="686">
        <f>UTAMA!F39</f>
        <v>2.8849999999999998</v>
      </c>
      <c r="F32" s="625">
        <f>+UTAMA!G39</f>
        <v>95.35</v>
      </c>
      <c r="G32" s="629">
        <f>+UTAMA!I39</f>
        <v>96.98</v>
      </c>
      <c r="H32" s="627">
        <f>+UTAMA!H39</f>
        <v>0.78200000000000003</v>
      </c>
      <c r="I32" s="630">
        <f>+UTAMA!J39</f>
        <v>1.597</v>
      </c>
      <c r="J32" s="628">
        <f t="shared" si="0"/>
        <v>204.21994884910487</v>
      </c>
    </row>
    <row r="33" spans="2:13" ht="15.75">
      <c r="B33" s="619">
        <f t="shared" si="1"/>
        <v>25</v>
      </c>
      <c r="C33" s="622" t="s">
        <v>58</v>
      </c>
      <c r="D33" s="623">
        <v>295</v>
      </c>
      <c r="E33" s="686">
        <f>UTAMA!F40</f>
        <v>7.9000000000000001E-2</v>
      </c>
      <c r="F33" s="625">
        <f>+UTAMA!G40</f>
        <v>187.36</v>
      </c>
      <c r="G33" s="629">
        <f>+UTAMA!I40</f>
        <v>187.58</v>
      </c>
      <c r="H33" s="627">
        <f>+UTAMA!H40</f>
        <v>1.2E-2</v>
      </c>
      <c r="I33" s="630">
        <f>+UTAMA!J40</f>
        <v>1.6E-2</v>
      </c>
      <c r="J33" s="628">
        <f t="shared" si="0"/>
        <v>133.33333333333331</v>
      </c>
    </row>
    <row r="34" spans="2:13" ht="15.75">
      <c r="B34" s="619">
        <f t="shared" si="1"/>
        <v>26</v>
      </c>
      <c r="C34" s="622" t="s">
        <v>59</v>
      </c>
      <c r="D34" s="623">
        <v>708</v>
      </c>
      <c r="E34" s="686">
        <f>UTAMA!F41</f>
        <v>9.6000000000000002E-2</v>
      </c>
      <c r="F34" s="625">
        <f>+UTAMA!G41</f>
        <v>169.13</v>
      </c>
      <c r="G34" s="629">
        <f>+UTAMA!I41</f>
        <v>169.42</v>
      </c>
      <c r="H34" s="627">
        <f>+UTAMA!H41</f>
        <v>4.7E-2</v>
      </c>
      <c r="I34" s="630">
        <f>+UTAMA!J41</f>
        <v>5.3999999999999999E-2</v>
      </c>
      <c r="J34" s="628">
        <f t="shared" si="0"/>
        <v>114.89361702127658</v>
      </c>
    </row>
    <row r="35" spans="2:13" ht="15.75">
      <c r="B35" s="619">
        <f t="shared" si="1"/>
        <v>27</v>
      </c>
      <c r="C35" s="622" t="s">
        <v>60</v>
      </c>
      <c r="D35" s="623">
        <v>1567</v>
      </c>
      <c r="E35" s="686">
        <f>UTAMA!F42</f>
        <v>9.8740000000000006</v>
      </c>
      <c r="F35" s="625">
        <f>+UTAMA!G42</f>
        <v>138.05000000000001</v>
      </c>
      <c r="G35" s="626">
        <f>+UTAMA!I42</f>
        <v>139.38</v>
      </c>
      <c r="H35" s="627">
        <f>+UTAMA!H42</f>
        <v>3.5230000000000001</v>
      </c>
      <c r="I35" s="627">
        <f>+UTAMA!J42</f>
        <v>6.5940000000000003</v>
      </c>
      <c r="J35" s="628">
        <f t="shared" si="0"/>
        <v>187.17002554640931</v>
      </c>
    </row>
    <row r="36" spans="2:13" ht="15.75">
      <c r="B36" s="619">
        <f t="shared" si="1"/>
        <v>28</v>
      </c>
      <c r="C36" s="622" t="s">
        <v>61</v>
      </c>
      <c r="D36" s="623">
        <v>1353</v>
      </c>
      <c r="E36" s="686">
        <f>UTAMA!F43</f>
        <v>2.6720000000000002</v>
      </c>
      <c r="F36" s="625">
        <f>+UTAMA!G43</f>
        <v>237.93</v>
      </c>
      <c r="G36" s="626">
        <f>+UTAMA!I43</f>
        <v>238.58</v>
      </c>
      <c r="H36" s="627">
        <f>+UTAMA!H43</f>
        <v>1.8240000000000001</v>
      </c>
      <c r="I36" s="627">
        <f>+UTAMA!J43</f>
        <v>2.1816</v>
      </c>
      <c r="J36" s="632">
        <f t="shared" si="0"/>
        <v>119.60526315789473</v>
      </c>
    </row>
    <row r="37" spans="2:13" ht="15.75">
      <c r="B37" s="619">
        <f t="shared" si="1"/>
        <v>29</v>
      </c>
      <c r="C37" s="622" t="s">
        <v>62</v>
      </c>
      <c r="D37" s="623">
        <v>53</v>
      </c>
      <c r="E37" s="686">
        <f>UTAMA!F44</f>
        <v>4.1539999999999999</v>
      </c>
      <c r="F37" s="625">
        <f>+UTAMA!G44</f>
        <v>120.25</v>
      </c>
      <c r="G37" s="626">
        <f>+UTAMA!I44</f>
        <v>120.79</v>
      </c>
      <c r="H37" s="627">
        <f>+UTAMA!H44</f>
        <v>3.2050000000000001</v>
      </c>
      <c r="I37" s="627">
        <f>+UTAMA!J44</f>
        <v>4.2290000000000001</v>
      </c>
      <c r="J37" s="628">
        <f t="shared" si="0"/>
        <v>131.95007800312013</v>
      </c>
    </row>
    <row r="38" spans="2:13" ht="15.75">
      <c r="B38" s="619">
        <f t="shared" si="1"/>
        <v>30</v>
      </c>
      <c r="C38" s="622" t="s">
        <v>63</v>
      </c>
      <c r="D38" s="623">
        <v>51</v>
      </c>
      <c r="E38" s="686">
        <f>UTAMA!F45</f>
        <v>2.75</v>
      </c>
      <c r="F38" s="625">
        <f>+UTAMA!G45</f>
        <v>108.72</v>
      </c>
      <c r="G38" s="626">
        <f>+UTAMA!I45</f>
        <v>110.13</v>
      </c>
      <c r="H38" s="627">
        <f>+UTAMA!H45</f>
        <v>0.82099999999999995</v>
      </c>
      <c r="I38" s="627">
        <f>+UTAMA!J45</f>
        <v>2.81</v>
      </c>
      <c r="J38" s="628">
        <f t="shared" si="0"/>
        <v>342.26552984165653</v>
      </c>
    </row>
    <row r="39" spans="2:13" ht="15.75">
      <c r="B39" s="619">
        <f t="shared" si="1"/>
        <v>31</v>
      </c>
      <c r="C39" s="622" t="s">
        <v>213</v>
      </c>
      <c r="D39" s="623">
        <v>0</v>
      </c>
      <c r="E39" s="624">
        <f>UTAMA!F50</f>
        <v>0.47399999999999998</v>
      </c>
      <c r="F39" s="625">
        <f>+UTAMA!G50</f>
        <v>38.549999999999997</v>
      </c>
      <c r="G39" s="626">
        <f>+UTAMA!I50</f>
        <v>38.659999999999997</v>
      </c>
      <c r="H39" s="627">
        <f>+UTAMA!H50</f>
        <v>0.34</v>
      </c>
      <c r="I39" s="627">
        <f>UTAMA!J50</f>
        <v>0.435</v>
      </c>
      <c r="J39" s="628">
        <f t="shared" si="0"/>
        <v>127.94117647058823</v>
      </c>
    </row>
    <row r="40" spans="2:13" ht="15.75">
      <c r="B40" s="619">
        <f t="shared" si="1"/>
        <v>32</v>
      </c>
      <c r="C40" s="622" t="s">
        <v>214</v>
      </c>
      <c r="D40" s="623">
        <v>0</v>
      </c>
      <c r="E40" s="624">
        <f>UTAMA!F51</f>
        <v>0.81699999999999995</v>
      </c>
      <c r="F40" s="625">
        <f>+UTAMA!G51</f>
        <v>69.900000000000006</v>
      </c>
      <c r="G40" s="626">
        <f>+UTAMA!I51</f>
        <v>70.05</v>
      </c>
      <c r="H40" s="627">
        <f>+UTAMA!H51</f>
        <v>0.8</v>
      </c>
      <c r="I40" s="627">
        <f>UTAMA!J51</f>
        <v>0.753</v>
      </c>
      <c r="J40" s="631">
        <f>IFERROR(+I40/H40*100%*100,0)</f>
        <v>94.124999999999986</v>
      </c>
    </row>
    <row r="41" spans="2:13" ht="16.5" thickBot="1">
      <c r="B41" s="633"/>
      <c r="C41" s="634" t="s">
        <v>89</v>
      </c>
      <c r="D41" s="635">
        <f>SUM(D9:D40)</f>
        <v>58403</v>
      </c>
      <c r="E41" s="636">
        <f>SUM(E9:E40)</f>
        <v>75.894999999999982</v>
      </c>
      <c r="F41" s="637"/>
      <c r="G41" s="637"/>
      <c r="H41" s="638">
        <f>SUM(H9:H40)</f>
        <v>161.23300000000006</v>
      </c>
      <c r="I41" s="639">
        <f>SUM(I9:I40)</f>
        <v>59.415600000000005</v>
      </c>
      <c r="J41" s="640">
        <f>+I41/H41*100%*100</f>
        <v>36.85076876321844</v>
      </c>
    </row>
    <row r="42" spans="2:13" ht="16.5" thickBot="1">
      <c r="B42" s="641" t="s">
        <v>68</v>
      </c>
      <c r="C42" s="642" t="s">
        <v>69</v>
      </c>
      <c r="D42" s="642"/>
      <c r="E42" s="643"/>
      <c r="F42" s="644"/>
      <c r="G42" s="644"/>
      <c r="H42" s="645" t="s">
        <v>95</v>
      </c>
      <c r="I42" s="646">
        <f>+I41/H41*100%</f>
        <v>0.36850768763218439</v>
      </c>
      <c r="J42" s="647"/>
    </row>
    <row r="43" spans="2:13" ht="15">
      <c r="B43" s="648"/>
      <c r="C43" s="649" t="s">
        <v>90</v>
      </c>
      <c r="D43" s="649"/>
      <c r="E43" s="649"/>
      <c r="F43" s="650"/>
      <c r="G43" s="650"/>
      <c r="H43" s="650"/>
      <c r="I43" s="650"/>
      <c r="J43" s="650"/>
    </row>
    <row r="44" spans="2:13" ht="15.75">
      <c r="B44" s="648"/>
      <c r="C44" s="650" t="s">
        <v>91</v>
      </c>
      <c r="D44" s="650"/>
      <c r="E44" s="650"/>
      <c r="F44" s="650"/>
      <c r="G44" s="650"/>
      <c r="H44" s="650"/>
      <c r="I44" s="650"/>
      <c r="J44" s="650"/>
      <c r="M44" s="202"/>
    </row>
    <row r="45" spans="2:13" ht="15">
      <c r="B45" s="648"/>
      <c r="C45" s="650" t="s">
        <v>97</v>
      </c>
      <c r="D45" s="650"/>
      <c r="E45" s="651" t="s">
        <v>98</v>
      </c>
      <c r="F45" s="650" t="s">
        <v>99</v>
      </c>
      <c r="G45" s="650"/>
      <c r="H45" s="650"/>
      <c r="I45" s="652" t="s">
        <v>176</v>
      </c>
      <c r="J45" s="255">
        <f>COUNTIF(J9:J40,"&gt;100")</f>
        <v>28</v>
      </c>
    </row>
    <row r="46" spans="2:13" ht="15">
      <c r="B46" s="648"/>
      <c r="C46" s="650" t="s">
        <v>100</v>
      </c>
      <c r="D46" s="650"/>
      <c r="E46" s="651" t="s">
        <v>98</v>
      </c>
      <c r="F46" s="650" t="s">
        <v>101</v>
      </c>
      <c r="G46" s="650"/>
      <c r="H46" s="650"/>
      <c r="I46" s="652" t="s">
        <v>176</v>
      </c>
      <c r="J46" s="653">
        <f>COUNTIFS(J9:J40,"&gt;=85",J9:J40,"&lt;=100")</f>
        <v>1</v>
      </c>
    </row>
    <row r="47" spans="2:13" ht="15">
      <c r="B47" s="648"/>
      <c r="C47" s="650" t="s">
        <v>102</v>
      </c>
      <c r="D47" s="650"/>
      <c r="E47" s="651" t="s">
        <v>98</v>
      </c>
      <c r="F47" s="650" t="s">
        <v>103</v>
      </c>
      <c r="G47" s="650"/>
      <c r="H47" s="650"/>
      <c r="I47" s="652" t="s">
        <v>176</v>
      </c>
      <c r="J47" s="256">
        <f>COUNTIFS(J9:J40,"&gt;0",J9:J40,"&lt;=85")</f>
        <v>2</v>
      </c>
    </row>
    <row r="48" spans="2:13" ht="15.75" thickBot="1">
      <c r="B48" s="648"/>
      <c r="C48" s="654">
        <v>0</v>
      </c>
      <c r="D48" s="654"/>
      <c r="E48" s="651" t="s">
        <v>98</v>
      </c>
      <c r="F48" s="650" t="s">
        <v>127</v>
      </c>
      <c r="G48" s="650"/>
      <c r="H48" s="650"/>
      <c r="I48" s="652" t="s">
        <v>176</v>
      </c>
      <c r="J48" s="655">
        <f>COUNTIF(J9:J40,"0")</f>
        <v>1</v>
      </c>
    </row>
    <row r="49" spans="2:10" ht="16.5" thickTop="1">
      <c r="B49" s="648"/>
      <c r="C49" s="650"/>
      <c r="D49" s="650"/>
      <c r="E49" s="650"/>
      <c r="F49" s="651"/>
      <c r="G49" s="650"/>
      <c r="H49" s="650"/>
      <c r="I49" s="170" t="s">
        <v>89</v>
      </c>
      <c r="J49" s="656">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cols>
    <col min="1" max="1" width="4" style="236" customWidth="1"/>
    <col min="2" max="2" width="6.85546875" style="236" customWidth="1"/>
    <col min="3" max="4" width="9.7109375" style="236" customWidth="1"/>
    <col min="5" max="5" width="20.7109375" style="236" customWidth="1"/>
    <col min="6" max="6" width="3.28515625" style="236" customWidth="1"/>
    <col min="7" max="8" width="9.7109375" style="236" customWidth="1"/>
    <col min="9" max="9" width="20.7109375" style="236" customWidth="1"/>
    <col min="10" max="10" width="3.5703125" style="236" customWidth="1"/>
    <col min="11" max="12" width="9.7109375" style="236" customWidth="1"/>
    <col min="13" max="13" width="20.7109375" style="236" customWidth="1"/>
    <col min="14" max="14" width="4.42578125" style="236" customWidth="1"/>
    <col min="15" max="16" width="9.7109375" style="236" customWidth="1"/>
    <col min="17" max="17" width="20.7109375" style="236" customWidth="1"/>
    <col min="18" max="18" width="4.5703125" style="236" customWidth="1"/>
    <col min="19" max="19" width="4.28515625" style="236" hidden="1" customWidth="1"/>
    <col min="20" max="20" width="18.5703125" style="236" hidden="1" customWidth="1"/>
    <col min="21" max="21" width="14.28515625" style="236" hidden="1" customWidth="1"/>
    <col min="22" max="22" width="10.140625" style="236" hidden="1" customWidth="1"/>
    <col min="23" max="26" width="9.140625" style="236" hidden="1" customWidth="1"/>
    <col min="27" max="27" width="4.28515625" style="236" hidden="1" customWidth="1"/>
    <col min="28" max="28" width="21.5703125" style="236" hidden="1" customWidth="1"/>
    <col min="29" max="29" width="12.85546875" style="236" hidden="1" customWidth="1"/>
    <col min="30" max="30" width="3.7109375" style="236" hidden="1" customWidth="1"/>
    <col min="31" max="34" width="9.140625" style="236" hidden="1" customWidth="1"/>
    <col min="35" max="35" width="1.7109375" style="236" hidden="1" customWidth="1"/>
    <col min="36" max="36" width="9.140625" style="236" hidden="1" customWidth="1"/>
    <col min="37" max="16384" width="9.140625" style="236"/>
  </cols>
  <sheetData>
    <row r="1" spans="2:35" ht="23.25">
      <c r="B1" s="897" t="s">
        <v>337</v>
      </c>
      <c r="C1" s="898"/>
      <c r="D1" s="898"/>
      <c r="E1" s="898"/>
      <c r="F1" s="898"/>
      <c r="G1" s="898"/>
      <c r="H1" s="898"/>
      <c r="I1" s="898"/>
      <c r="J1" s="898"/>
      <c r="K1" s="898"/>
      <c r="L1" s="898"/>
      <c r="M1" s="898"/>
      <c r="N1" s="898"/>
      <c r="O1" s="898"/>
      <c r="P1" s="898"/>
      <c r="Q1" s="898"/>
      <c r="R1" s="289"/>
      <c r="S1" s="328" t="s">
        <v>161</v>
      </c>
      <c r="T1" s="284" t="s">
        <v>162</v>
      </c>
      <c r="U1" s="284" t="s">
        <v>163</v>
      </c>
      <c r="V1" s="284"/>
      <c r="W1" s="284" t="s">
        <v>164</v>
      </c>
      <c r="X1" s="284" t="s">
        <v>165</v>
      </c>
      <c r="Y1" s="284"/>
      <c r="Z1" s="284"/>
      <c r="AA1" s="328" t="s">
        <v>161</v>
      </c>
      <c r="AB1" s="284" t="s">
        <v>162</v>
      </c>
      <c r="AC1" s="284" t="s">
        <v>163</v>
      </c>
      <c r="AD1" s="284"/>
      <c r="AE1" s="284" t="s">
        <v>164</v>
      </c>
      <c r="AF1" s="284" t="s">
        <v>165</v>
      </c>
      <c r="AG1" s="284"/>
      <c r="AH1" s="284"/>
      <c r="AI1" s="285"/>
    </row>
    <row r="2" spans="2:35" ht="15.75" customHeight="1">
      <c r="B2" s="899" t="s">
        <v>343</v>
      </c>
      <c r="C2" s="900"/>
      <c r="D2" s="900"/>
      <c r="E2" s="900"/>
      <c r="F2" s="900"/>
      <c r="G2" s="900"/>
      <c r="H2" s="900"/>
      <c r="I2" s="900"/>
      <c r="J2" s="900"/>
      <c r="K2" s="900"/>
      <c r="L2" s="900"/>
      <c r="M2" s="900"/>
      <c r="N2" s="900"/>
      <c r="O2" s="900"/>
      <c r="P2" s="900"/>
      <c r="Q2" s="900"/>
      <c r="R2" s="289"/>
      <c r="S2" s="329">
        <v>1</v>
      </c>
      <c r="T2" s="236" t="str">
        <f>IF('RINCI 1'!J9=0,"Kosong",IF('RINCI 1'!J9&lt;85,"Di Bawah Rencana",IF('RINCI 1'!J9&gt;100,"Di Atas Rencana","Sesuai Rencana")))</f>
        <v>Di Atas Rencana</v>
      </c>
      <c r="U2" s="236" t="s">
        <v>28</v>
      </c>
      <c r="W2" s="236" t="s">
        <v>166</v>
      </c>
      <c r="X2" s="236" t="str">
        <f t="array" ref="X2">IF(ISERROR(INDEX($T$1:$U$10,SMALL(IF($T$1:$T$10=$X$1,ROW($T$1:$T$10)),ROW(1:1)),2)),"",INDEX($T$1:$U$10,SMALL(IF($T$1:$T$10=$X$1,ROW($T$1:$T$10)),ROW(1:1)),2))</f>
        <v/>
      </c>
      <c r="AA2" s="329">
        <v>1</v>
      </c>
      <c r="AB2" s="236" t="str">
        <f>IF('RINCI 2'!J9=0,"Kosong",IF('RINCI 2'!J9&lt;85,"Di Bawah Rencana",IF('RINCI 2'!J9&gt;100,"Di Atas Rencana","Sesuai Rencana")))</f>
        <v>Di Atas Rencana</v>
      </c>
      <c r="AC2" s="236" t="s">
        <v>29</v>
      </c>
      <c r="AE2" s="236" t="s">
        <v>166</v>
      </c>
      <c r="AF2" s="236" t="str">
        <f t="array" ref="AF2">IF(ISERROR(INDEX($AB$1:$AC$33,SMALL(IF($AB$1:$AB$33=$AF$1,ROW($AB$1:$AB$33)),ROW(1:1)),2)),"",INDEX($AB$1:$AC$33,SMALL(IF($AB$1:$AB$33=$AF$1,ROW($AB$1:$AB$33)),ROW(1:1)),2))</f>
        <v>Kedunguling</v>
      </c>
      <c r="AI2" s="286"/>
    </row>
    <row r="3" spans="2:35" ht="15.75">
      <c r="B3" s="287"/>
      <c r="C3" s="237"/>
      <c r="D3" s="237"/>
      <c r="E3" s="237"/>
      <c r="F3" s="237"/>
      <c r="G3" s="237"/>
      <c r="H3" s="237"/>
      <c r="I3" s="237"/>
      <c r="J3" s="237"/>
      <c r="K3" s="237"/>
      <c r="L3" s="237"/>
      <c r="M3" s="237"/>
      <c r="N3" s="237"/>
      <c r="O3" s="237"/>
      <c r="P3" s="238"/>
      <c r="Q3" s="238"/>
      <c r="R3" s="289"/>
      <c r="S3" s="329">
        <v>2</v>
      </c>
      <c r="T3" s="236" t="str">
        <f>IF('RINCI 1'!J10=0,"Kosong",IF('RINCI 1'!J10&lt;85,"Di Bawah Rencana",IF('RINCI 1'!J10&gt;100,"Di Atas Rencana","Sesuai Rencana")))</f>
        <v>Di Atas Rencana</v>
      </c>
      <c r="U3" s="236" t="s">
        <v>30</v>
      </c>
      <c r="AA3" s="329">
        <v>2</v>
      </c>
      <c r="AB3" s="236" t="str">
        <f>IF('RINCI 2'!J10=0,"Kosong",IF('RINCI 2'!J10&lt;85,"Di Bawah Rencana",IF('RINCI 2'!J10&gt;100,"Di Atas Rencana","Sesuai Rencana")))</f>
        <v>Di Atas Rencana</v>
      </c>
      <c r="AC3" s="236" t="s">
        <v>32</v>
      </c>
      <c r="AI3" s="286"/>
    </row>
    <row r="4" spans="2:35" ht="15.75">
      <c r="B4" s="288"/>
      <c r="C4" s="239"/>
      <c r="D4" s="239"/>
      <c r="E4" s="239"/>
      <c r="F4" s="239"/>
      <c r="G4" s="239"/>
      <c r="H4" s="239"/>
      <c r="I4" s="239"/>
      <c r="J4" s="239"/>
      <c r="K4" s="239"/>
      <c r="L4" s="239"/>
      <c r="M4" s="239"/>
      <c r="N4" s="239"/>
      <c r="O4" s="239"/>
      <c r="P4" s="240"/>
      <c r="Q4" s="240"/>
      <c r="R4" s="289"/>
      <c r="S4" s="329">
        <v>3</v>
      </c>
      <c r="T4" s="236" t="str">
        <f>IF('RINCI 1'!J11=0,"Kosong",IF('RINCI 1'!J11&lt;85,"Di Bawah Rencana",IF('RINCI 1'!J11&gt;100,"Di Atas Rencana","Sesuai Rencana")))</f>
        <v>Di Bawah Rencana</v>
      </c>
      <c r="U4" s="236" t="s">
        <v>31</v>
      </c>
      <c r="W4" s="236" t="s">
        <v>164</v>
      </c>
      <c r="X4" s="236" t="s">
        <v>167</v>
      </c>
      <c r="AA4" s="329">
        <v>3</v>
      </c>
      <c r="AB4" s="236" t="str">
        <f>IF('RINCI 2'!J11=0,"Kosong",IF('RINCI 2'!J11&lt;85,"Di Bawah Rencana",IF('RINCI 2'!J11&gt;100,"Di Atas Rencana","Sesuai Rencana")))</f>
        <v>Di Atas Rencana</v>
      </c>
      <c r="AC4" s="236" t="s">
        <v>33</v>
      </c>
      <c r="AE4" s="236" t="s">
        <v>164</v>
      </c>
      <c r="AF4" s="236" t="s">
        <v>168</v>
      </c>
      <c r="AI4" s="286"/>
    </row>
    <row r="5" spans="2:35" ht="15.75">
      <c r="B5" s="288"/>
      <c r="C5" s="239"/>
      <c r="D5" s="239"/>
      <c r="E5" s="239"/>
      <c r="F5" s="239"/>
      <c r="G5" s="239"/>
      <c r="H5" s="239"/>
      <c r="I5" s="239"/>
      <c r="J5" s="239"/>
      <c r="K5" s="239"/>
      <c r="L5" s="239"/>
      <c r="M5" s="239"/>
      <c r="N5" s="239"/>
      <c r="O5" s="239"/>
      <c r="P5" s="240"/>
      <c r="Q5" s="240"/>
      <c r="R5" s="289"/>
      <c r="S5" s="329">
        <v>4</v>
      </c>
      <c r="T5" s="236" t="str">
        <f>IF('RINCI 1'!J12=0,"Kosong",IF('RINCI 1'!J12&lt;85,"Di Bawah Rencana",IF('RINCI 1'!J12&gt;100,"Di Atas Rencana","Sesuai Rencana")))</f>
        <v>Di Atas Rencana</v>
      </c>
      <c r="U5" s="236" t="s">
        <v>34</v>
      </c>
      <c r="W5" s="236" t="s">
        <v>166</v>
      </c>
      <c r="X5" s="236" t="str">
        <f t="array" ref="X5">IF(ISERROR(INDEX($T$1:$U$10,SMALL(IF($T$1:$T$10=$X$4,ROW($T$1:$T$10)),ROW(1:1)),2)),"",INDEX($T$1:$U$10,SMALL(IF($T$1:$T$10=$X$4,ROW($T$1:$T$10)),ROW(1:1)),2))</f>
        <v>Rawapening</v>
      </c>
      <c r="AA5" s="329">
        <v>4</v>
      </c>
      <c r="AB5" s="236" t="str">
        <f>IF('RINCI 2'!J12=0,"Kosong",IF('RINCI 2'!J12&lt;85,"Di Bawah Rencana",IF('RINCI 2'!J12&gt;100,"Di Atas Rencana","Sesuai Rencana")))</f>
        <v>Di Atas Rencana</v>
      </c>
      <c r="AC5" s="236" t="s">
        <v>35</v>
      </c>
      <c r="AE5" s="236" t="s">
        <v>166</v>
      </c>
      <c r="AF5" s="236" t="str">
        <f t="array" ref="AF5">IF(ISERROR(INDEX($AB$1:$AC$33,SMALL(IF($AB$1:$AB$33=$AF$4,ROW($AB$1:$AB$33)),ROW(1:1)),2)),"",INDEX($AB$1:$AC$33,SMALL(IF($AB$1:$AB$33=$AF$4,ROW($AB$1:$AB$33)),ROW(1:1)),2))</f>
        <v>Simo</v>
      </c>
      <c r="AI5" s="286"/>
    </row>
    <row r="6" spans="2:35">
      <c r="B6" s="289"/>
      <c r="R6" s="289"/>
      <c r="S6" s="329">
        <v>5</v>
      </c>
      <c r="T6" s="236" t="str">
        <f>IF('RINCI 1'!J13=0,"Kosong",IF('RINCI 1'!J13&lt;85,"Di Bawah Rencana",IF('RINCI 1'!J13&gt;100,"Di Atas Rencana","Sesuai Rencana")))</f>
        <v>Di Atas Rencana</v>
      </c>
      <c r="U6" s="236" t="s">
        <v>44</v>
      </c>
      <c r="AA6" s="329">
        <v>5</v>
      </c>
      <c r="AB6" s="236" t="str">
        <f>IF('RINCI 2'!J13=0,"Kosong",IF('RINCI 2'!J13&lt;85,"Di Bawah Rencana",IF('RINCI 2'!J13&gt;100,"Di Atas Rencana","Sesuai Rencana")))</f>
        <v>Di Atas Rencana</v>
      </c>
      <c r="AC6" s="236" t="s">
        <v>36</v>
      </c>
      <c r="AI6" s="286"/>
    </row>
    <row r="7" spans="2:35">
      <c r="B7" s="289"/>
      <c r="L7" s="241"/>
      <c r="M7" s="241"/>
      <c r="N7" s="241"/>
      <c r="O7" s="241"/>
      <c r="R7" s="289"/>
      <c r="S7" s="329">
        <v>6</v>
      </c>
      <c r="T7" s="236" t="str">
        <f>IF('RINCI 1'!J14=0,"Kosong",IF('RINCI 1'!J14&lt;85,"Di Bawah Rencana",IF('RINCI 1'!J14&gt;100,"Di Atas Rencana","Sesuai Rencana")))</f>
        <v>Di Atas Rencana</v>
      </c>
      <c r="U7" s="236" t="s">
        <v>64</v>
      </c>
      <c r="W7" s="236" t="s">
        <v>164</v>
      </c>
      <c r="X7" s="236" t="s">
        <v>169</v>
      </c>
      <c r="AA7" s="329">
        <v>6</v>
      </c>
      <c r="AB7" s="236" t="str">
        <f>IF('RINCI 2'!J14=0,"Kosong",IF('RINCI 2'!J14&lt;85,"Di Bawah Rencana",IF('RINCI 2'!J14&gt;100,"Di Atas Rencana","Sesuai Rencana")))</f>
        <v>Di Atas Rencana</v>
      </c>
      <c r="AC7" s="236" t="s">
        <v>37</v>
      </c>
      <c r="AE7" s="236" t="s">
        <v>164</v>
      </c>
      <c r="AF7" s="236" t="s">
        <v>169</v>
      </c>
      <c r="AI7" s="286"/>
    </row>
    <row r="8" spans="2:35">
      <c r="B8" s="289"/>
      <c r="L8" s="241"/>
      <c r="M8" s="241"/>
      <c r="N8" s="241"/>
      <c r="O8" s="241"/>
      <c r="R8" s="289"/>
      <c r="S8" s="329">
        <v>7</v>
      </c>
      <c r="T8" s="236" t="str">
        <f>IF('RINCI 1'!J15=0,"Kosong",IF('RINCI 1'!J15&lt;85,"Di Bawah Rencana",IF('RINCI 1'!J15&gt;100,"Di Atas Rencana","Sesuai Rencana")))</f>
        <v>Di Atas Rencana</v>
      </c>
      <c r="U8" s="236" t="s">
        <v>65</v>
      </c>
      <c r="W8" s="236" t="s">
        <v>166</v>
      </c>
      <c r="X8" s="236" t="str">
        <f t="array" ref="X8">IF(ISERROR(INDEX($T$1:$U$10,SMALL(IF($T$1:$T$10=$X$7,ROW($T$1:$T$10)),ROW(1:1)),2)),"",INDEX($T$1:$U$10,SMALL(IF($T$1:$T$10=$X$7,ROW($T$1:$T$10)),ROW(1:1)),2))</f>
        <v/>
      </c>
      <c r="AA8" s="329">
        <v>7</v>
      </c>
      <c r="AB8" s="236" t="str">
        <f>IF('RINCI 2'!J15=0,"Kosong",IF('RINCI 2'!J15&lt;85,"Di Bawah Rencana",IF('RINCI 2'!J15&gt;100,"Di Atas Rencana","Sesuai Rencana")))</f>
        <v>Di Atas Rencana</v>
      </c>
      <c r="AC8" s="236" t="s">
        <v>39</v>
      </c>
      <c r="AE8" s="236" t="s">
        <v>166</v>
      </c>
      <c r="AF8" s="236" t="str">
        <f t="array" ref="AF8">IF(ISERROR(INDEX($AB$1:$AC$33,SMALL(IF($AB$1:$AB$33=$AF$7,ROW($AB$1:$AB$33)),ROW(1:1)),2)),"",INDEX($AB$1:$AC$33,SMALL(IF($AB$1:$AB$33=$AF$7,ROW($AB$1:$AB$33)),ROW(1:1)),2))</f>
        <v>Panohan</v>
      </c>
      <c r="AI8" s="286"/>
    </row>
    <row r="9" spans="2:35">
      <c r="B9" s="289"/>
      <c r="L9" s="241"/>
      <c r="M9" s="241"/>
      <c r="N9" s="241"/>
      <c r="O9" s="241"/>
      <c r="R9" s="289"/>
      <c r="S9" s="329">
        <v>8</v>
      </c>
      <c r="T9" s="236" t="str">
        <f>IF('RINCI 1'!J16=0,"Kosong",IF('RINCI 1'!J16&lt;85,"Di Bawah Rencana",IF('RINCI 1'!J16&gt;100,"Di Atas Rencana","Sesuai Rencana")))</f>
        <v>Di Atas Rencana</v>
      </c>
      <c r="U9" s="236" t="s">
        <v>66</v>
      </c>
      <c r="X9" s="236" t="str">
        <f t="array" ref="X9">IF(ISERROR(INDEX($T$1:$U$10,SMALL(IF($T$1:$T$10=$X$7,ROW($T$1:$T$10)),ROW(5:5)),2)),"",INDEX($T$1:$U$10,SMALL(IF($T$1:$T$10=$X$7,ROW($T$1:$T$10)),ROW(5:5)),2))</f>
        <v/>
      </c>
      <c r="AA9" s="329">
        <v>8</v>
      </c>
      <c r="AB9" s="236" t="str">
        <f>IF('RINCI 2'!J16=0,"Kosong",IF('RINCI 2'!J16&lt;85,"Di Bawah Rencana",IF('RINCI 2'!J16&gt;100,"Di Atas Rencana","Sesuai Rencana")))</f>
        <v>Di Atas Rencana</v>
      </c>
      <c r="AC9" s="236" t="s">
        <v>40</v>
      </c>
      <c r="AI9" s="286"/>
    </row>
    <row r="10" spans="2:35">
      <c r="B10" s="289"/>
      <c r="L10" s="241"/>
      <c r="M10" s="241"/>
      <c r="N10" s="241"/>
      <c r="O10" s="241"/>
      <c r="R10" s="289"/>
      <c r="S10" s="329">
        <v>9</v>
      </c>
      <c r="T10" s="236" t="str">
        <f>IF('RINCI 1'!J17=0,"Kosong",IF('RINCI 1'!J17&lt;85,"Di Bawah Rencana",IF('RINCI 1'!J17&gt;100,"Di Atas Rencana","Sesuai Rencana")))</f>
        <v>Di Atas Rencana</v>
      </c>
      <c r="U10" s="236" t="s">
        <v>218</v>
      </c>
      <c r="W10" s="236" t="s">
        <v>164</v>
      </c>
      <c r="X10" s="236" t="s">
        <v>170</v>
      </c>
      <c r="AA10" s="329">
        <v>9</v>
      </c>
      <c r="AB10" s="236" t="str">
        <f>IF('RINCI 2'!J17=0,"Kosong",IF('RINCI 2'!J17&lt;85,"Di Bawah Rencana",IF('RINCI 2'!J17&gt;100,"Di Atas Rencana","Sesuai Rencana")))</f>
        <v>Di Bawah Rencana</v>
      </c>
      <c r="AC10" s="236" t="s">
        <v>41</v>
      </c>
      <c r="AE10" s="236" t="s">
        <v>164</v>
      </c>
      <c r="AF10" s="236" t="s">
        <v>170</v>
      </c>
      <c r="AI10" s="286"/>
    </row>
    <row r="11" spans="2:35">
      <c r="B11" s="289"/>
      <c r="L11" s="241"/>
      <c r="M11" s="241"/>
      <c r="N11" s="241"/>
      <c r="O11" s="241"/>
      <c r="R11" s="289"/>
      <c r="W11" s="236" t="s">
        <v>166</v>
      </c>
      <c r="X11" s="236" t="str">
        <f t="array" ref="X11">IF(ISERROR(INDEX($T$1:$U$10,SMALL(IF($T$1:$T$10=$X$10,ROW($T$1:$T$10)),ROW(1:1)),2)),"",INDEX($T$1:$U$10,SMALL(IF($T$1:$T$10=$X$10,ROW($T$1:$T$10)),ROW(1:1)),2))</f>
        <v>Malahayu</v>
      </c>
      <c r="AA11" s="329">
        <v>10</v>
      </c>
      <c r="AB11" s="236" t="str">
        <f>IF('RINCI 2'!J18=0,"Kosong",IF('RINCI 2'!J18&lt;85,"Di Bawah Rencana",IF('RINCI 2'!J18&gt;100,"Di Atas Rencana","Sesuai Rencana")))</f>
        <v>Di Atas Rencana</v>
      </c>
      <c r="AC11" s="236" t="s">
        <v>42</v>
      </c>
      <c r="AE11" s="236" t="s">
        <v>166</v>
      </c>
      <c r="AF11" s="236" t="str">
        <f t="array" ref="AF11">IF(ISERROR(INDEX($AB$1:$AC$33,SMALL(IF($AB$1:$AB$33=$AF$10,ROW($AB$1:$AB$33)),ROW(1:1)),2)),"",INDEX($AB$1:$AC$33,SMALL(IF($AB$1:$AB$33=$AF$10,ROW($AB$1:$AB$33)),ROW(1:1)),2))</f>
        <v>Penjalin</v>
      </c>
      <c r="AI11" s="286"/>
    </row>
    <row r="12" spans="2:35">
      <c r="B12" s="289"/>
      <c r="L12" s="241"/>
      <c r="M12" s="241"/>
      <c r="N12" s="241"/>
      <c r="O12" s="241"/>
      <c r="R12" s="289"/>
      <c r="X12" s="236" t="str">
        <f t="array" ref="X12">IF(ISERROR(INDEX($T$1:$U$10,SMALL(IF($T$1:$T$10=$X$7,ROW($T$1:$T$10)),ROW(8:8)),2)),"",INDEX($T$1:$U$10,SMALL(IF($T$1:$T$10=$X$7,ROW($T$1:$T$10)),ROW(8:8)),2))</f>
        <v/>
      </c>
      <c r="AA12" s="329">
        <v>11</v>
      </c>
      <c r="AB12" s="236" t="str">
        <f>IF('RINCI 2'!J19=0,"Kosong",IF('RINCI 2'!J19&lt;85,"Di Bawah Rencana",IF('RINCI 2'!J19&gt;100,"Di Atas Rencana","Sesuai Rencana")))</f>
        <v>Di Atas Rencana</v>
      </c>
      <c r="AC12" s="236" t="s">
        <v>43</v>
      </c>
      <c r="AI12" s="286"/>
    </row>
    <row r="13" spans="2:35">
      <c r="B13" s="289"/>
      <c r="L13" s="241"/>
      <c r="M13" s="241"/>
      <c r="N13" s="241"/>
      <c r="O13" s="241"/>
      <c r="R13" s="289"/>
      <c r="X13" s="236" t="str">
        <f t="array" ref="X13">IF(ISERROR(INDEX($T$1:$U$10,SMALL(IF($T$1:$T$10=$X$7,ROW($T$1:$T$10)),ROW(9:9)),2)),"",INDEX($T$1:$U$10,SMALL(IF($T$1:$T$10=$X$7,ROW($T$1:$T$10)),ROW(9:9)),2))</f>
        <v/>
      </c>
      <c r="AA13" s="329">
        <v>12</v>
      </c>
      <c r="AB13" s="236" t="str">
        <f>IF('RINCI 2'!J20=0,"Kosong",IF('RINCI 2'!J20&lt;85,"Di Bawah Rencana",IF('RINCI 2'!J20&gt;100,"Di Atas Rencana","Sesuai Rencana")))</f>
        <v>Di Atas Rencana</v>
      </c>
      <c r="AC13" s="236" t="s">
        <v>45</v>
      </c>
      <c r="AF13" s="236" t="str">
        <f t="array" ref="AF13">IF(ISERROR(INDEX($AB$1:$AC$33,SMALL(IF($AB$1:$AB$33=$AF$1,ROW($AB$1:$AB$33)),ROW(12:12)),2)),"",INDEX($AB$1:$AC$33,SMALL(IF($AB$1:$AB$33=$AF$1,ROW($AB$1:$AB$33)),ROW(12:12)),2))</f>
        <v/>
      </c>
      <c r="AI13" s="286"/>
    </row>
    <row r="14" spans="2:35">
      <c r="B14" s="289"/>
      <c r="L14" s="241"/>
      <c r="M14" s="241"/>
      <c r="N14" s="241"/>
      <c r="O14" s="241"/>
      <c r="R14" s="289"/>
      <c r="X14" s="236" t="str">
        <f t="array" ref="X14">IF(ISERROR(INDEX($T$1:$U$10,SMALL(IF($T$1:$T$10=$X$7,ROW($T$1:$T$10)),ROW(10:10)),2)),"",INDEX($T$1:$U$10,SMALL(IF($T$1:$T$10=$X$7,ROW($T$1:$T$10)),ROW(10:10)),2))</f>
        <v/>
      </c>
      <c r="AA14" s="329">
        <v>13</v>
      </c>
      <c r="AB14" s="236" t="str">
        <f>IF('RINCI 2'!J21=0,"Kosong",IF('RINCI 2'!J21&lt;85,"Di Bawah Rencana",IF('RINCI 2'!J21&gt;100,"Di Atas Rencana","Sesuai Rencana")))</f>
        <v>Di Atas Rencana</v>
      </c>
      <c r="AC14" s="236" t="s">
        <v>46</v>
      </c>
      <c r="AF14" s="236" t="str">
        <f t="array" ref="AF14">IF(ISERROR(INDEX($AB$1:$AC$33,SMALL(IF($AB$1:$AB$33=$AF$1,ROW($AB$1:$AB$33)),ROW(13:13)),2)),"",INDEX($AB$1:$AC$33,SMALL(IF($AB$1:$AB$33=$AF$1,ROW($AB$1:$AB$33)),ROW(13:13)),2))</f>
        <v/>
      </c>
      <c r="AI14" s="286"/>
    </row>
    <row r="15" spans="2:35">
      <c r="B15" s="289"/>
      <c r="L15" s="241"/>
      <c r="M15" s="241"/>
      <c r="N15" s="241"/>
      <c r="O15" s="241"/>
      <c r="R15" s="289"/>
      <c r="X15" s="236" t="str">
        <f t="array" ref="X15">IF(ISERROR(INDEX($T$1:$U$10,SMALL(IF($T$1:$T$10=$X$7,ROW($T$1:$T$10)),ROW(11:11)),2)),"",INDEX($T$1:$U$10,SMALL(IF($T$1:$T$10=$X$7,ROW($T$1:$T$10)),ROW(11:11)),2))</f>
        <v/>
      </c>
      <c r="AA15" s="329">
        <v>14</v>
      </c>
      <c r="AB15" s="236" t="str">
        <f>IF('RINCI 2'!J22=0,"Kosong",IF('RINCI 2'!J22&lt;85,"Di Bawah Rencana",IF('RINCI 2'!J22&gt;100,"Di Atas Rencana","Sesuai Rencana")))</f>
        <v>Di Atas Rencana</v>
      </c>
      <c r="AC15" s="236" t="s">
        <v>47</v>
      </c>
      <c r="AF15" s="236" t="str">
        <f t="array" ref="AF15">IF(ISERROR(INDEX($AB$1:$AC$33,SMALL(IF($AB$1:$AB$33=$AF$1,ROW($AB$1:$AB$33)),ROW(14:14)),2)),"",INDEX($AB$1:$AC$33,SMALL(IF($AB$1:$AB$33=$AF$1,ROW($AB$1:$AB$33)),ROW(14:14)),2))</f>
        <v/>
      </c>
      <c r="AI15" s="286"/>
    </row>
    <row r="16" spans="2:35">
      <c r="B16" s="289"/>
      <c r="L16" s="241"/>
      <c r="M16" s="241"/>
      <c r="N16" s="241"/>
      <c r="O16" s="241"/>
      <c r="R16" s="289"/>
      <c r="X16" s="236" t="str">
        <f t="array" ref="X16">IF(ISERROR(INDEX($T$1:$U$10,SMALL(IF($T$1:$T$10=$X$1,ROW($T$1:$T$10)),ROW(15:15)),2)),"",INDEX($T$1:$U$10,SMALL(IF($T$1:$T$10=$X$1,ROW($T$1:$T$10)),ROW(15:15)),2))</f>
        <v/>
      </c>
      <c r="AA16" s="329">
        <v>15</v>
      </c>
      <c r="AB16" s="236" t="str">
        <f>IF('RINCI 2'!J23=0,"Kosong",IF('RINCI 2'!J23&lt;85,"Di Bawah Rencana",IF('RINCI 2'!J23&gt;100,"Di Atas Rencana","Sesuai Rencana")))</f>
        <v>Di Atas Rencana</v>
      </c>
      <c r="AC16" s="236" t="s">
        <v>48</v>
      </c>
      <c r="AF16" s="236" t="str">
        <f t="array" ref="AF16">IF(ISERROR(INDEX($AB$1:$AC$33,SMALL(IF($AB$1:$AB$33=$AF$1,ROW($AB$1:$AB$33)),ROW(15:15)),2)),"",INDEX($AB$1:$AC$33,SMALL(IF($AB$1:$AB$33=$AF$1,ROW($AB$1:$AB$33)),ROW(15:15)),2))</f>
        <v/>
      </c>
      <c r="AI16" s="286"/>
    </row>
    <row r="17" spans="2:35">
      <c r="B17" s="289"/>
      <c r="L17" s="241"/>
      <c r="M17" s="241"/>
      <c r="N17" s="241"/>
      <c r="O17" s="241"/>
      <c r="R17" s="289"/>
      <c r="X17" s="236" t="str">
        <f t="array" ref="X17">IF(ISERROR(INDEX($AB$1:$AC$33,SMALL(IF($AB$1:$AB$33=$X$11,ROW($AB$1:$AB$33)),ROW(16:16)),2)),"",INDEX($AB$1:$AC$33,SMALL(IF($AB$1:$AB$33=$X$11,ROW($AB$1:$AB$33)),ROW(16:16)),2))</f>
        <v/>
      </c>
      <c r="AA17" s="329">
        <v>16</v>
      </c>
      <c r="AB17" s="236" t="str">
        <f>IF('RINCI 2'!J24=0,"Kosong",IF('RINCI 2'!J24&lt;85,"Di Bawah Rencana",IF('RINCI 2'!J24&gt;100,"Di Atas Rencana","Sesuai Rencana")))</f>
        <v>Kosong</v>
      </c>
      <c r="AC17" s="236" t="s">
        <v>49</v>
      </c>
      <c r="AI17" s="286"/>
    </row>
    <row r="18" spans="2:35">
      <c r="B18" s="289"/>
      <c r="L18" s="236" t="str">
        <f t="array" ref="L18">IF(ISERROR(INDEX($T$1:$U$10,SMALL(IF($T$1:$T$10=$X$10,ROW($T$1:$T$10)),ROW(10:10)),2)),"",INDEX($T$1:$U$10,SMALL(IF($T$1:$T$10=$X$10,ROW($T$1:$T$10)),ROW(10:10)),2))</f>
        <v/>
      </c>
      <c r="R18" s="289"/>
      <c r="X18" s="236" t="str">
        <f t="array" ref="X18">IF(ISERROR(INDEX($AB$1:$AC$33,SMALL(IF($AB$1:$AB$33=$X$11,ROW($AB$1:$AB$33)),ROW(17:17)),2)),"",INDEX($AB$1:$AC$33,SMALL(IF($AB$1:$AB$33=$X$11,ROW($AB$1:$AB$33)),ROW(17:17)),2))</f>
        <v/>
      </c>
      <c r="AA18" s="329">
        <v>17</v>
      </c>
      <c r="AB18" s="236" t="str">
        <f>IF('RINCI 2'!J25=0,"Kosong",IF('RINCI 2'!J25&lt;85,"Di Bawah Rencana",IF('RINCI 2'!J25&gt;100,"Di Atas Rencana","Sesuai Rencana")))</f>
        <v>Di Atas Rencana</v>
      </c>
      <c r="AC18" s="236" t="s">
        <v>50</v>
      </c>
      <c r="AI18" s="286"/>
    </row>
    <row r="19" spans="2:35">
      <c r="B19" s="289"/>
      <c r="L19" s="236" t="str">
        <f t="array" ref="L19">IF(ISERROR(INDEX($T$1:$U$10,SMALL(IF($T$1:$T$10=$X$10,ROW($T$1:$T$10)),ROW(11:11)),2)),"",INDEX($T$1:$U$10,SMALL(IF($T$1:$T$10=$X$10,ROW($T$1:$T$10)),ROW(11:11)),2))</f>
        <v/>
      </c>
      <c r="R19" s="289"/>
      <c r="X19" s="236" t="str">
        <f t="array" ref="X19">IF(ISERROR(INDEX($AB$1:$AC$33,SMALL(IF($AB$1:$AB$33=$X$11,ROW($AB$1:$AB$33)),ROW(18:18)),2)),"",INDEX($AB$1:$AC$33,SMALL(IF($AB$1:$AB$33=$X$11,ROW($AB$1:$AB$33)),ROW(18:18)),2))</f>
        <v/>
      </c>
      <c r="AA19" s="329">
        <v>18</v>
      </c>
      <c r="AB19" s="236" t="str">
        <f>IF('RINCI 2'!J26=0,"Kosong",IF('RINCI 2'!J26&lt;85,"Di Bawah Rencana",IF('RINCI 2'!J26&gt;100,"Di Atas Rencana","Sesuai Rencana")))</f>
        <v>Di Atas Rencana</v>
      </c>
      <c r="AC19" s="236" t="s">
        <v>51</v>
      </c>
      <c r="AI19" s="286"/>
    </row>
    <row r="20" spans="2:35">
      <c r="B20" s="289"/>
      <c r="L20" s="236" t="str">
        <f t="array" ref="L20">IF(ISERROR(INDEX($T$1:$U$10,SMALL(IF($T$1:$T$10=$X$10,ROW($T$1:$T$10)),ROW(12:12)),2)),"",INDEX($T$1:$U$10,SMALL(IF($T$1:$T$10=$X$10,ROW($T$1:$T$10)),ROW(12:12)),2))</f>
        <v/>
      </c>
      <c r="R20" s="289"/>
      <c r="X20" s="236" t="str">
        <f t="array" ref="X20">IF(ISERROR(INDEX($AB$1:$AC$33,SMALL(IF($AB$1:$AB$33=$X$11,ROW($AB$1:$AB$33)),ROW(19:19)),2)),"",INDEX($AB$1:$AC$33,SMALL(IF($AB$1:$AB$33=$X$11,ROW($AB$1:$AB$33)),ROW(19:19)),2))</f>
        <v/>
      </c>
      <c r="AA20" s="329">
        <v>19</v>
      </c>
      <c r="AB20" s="236" t="str">
        <f>IF('RINCI 2'!J27=0,"Kosong",IF('RINCI 2'!J27&lt;85,"Di Bawah Rencana",IF('RINCI 2'!J27&gt;100,"Di Atas Rencana","Sesuai Rencana")))</f>
        <v>Di Bawah Rencana</v>
      </c>
      <c r="AC20" s="236" t="s">
        <v>52</v>
      </c>
      <c r="AI20" s="286"/>
    </row>
    <row r="21" spans="2:35">
      <c r="B21" s="289"/>
      <c r="L21" s="236" t="str">
        <f t="array" ref="L21">IF(ISERROR(INDEX($T$1:$U$10,SMALL(IF($T$1:$T$10=$X$10,ROW($T$1:$T$10)),ROW(13:13)),2)),"",INDEX($T$1:$U$10,SMALL(IF($T$1:$T$10=$X$10,ROW($T$1:$T$10)),ROW(13:13)),2))</f>
        <v/>
      </c>
      <c r="R21" s="289"/>
      <c r="X21" s="236" t="str">
        <f t="array" ref="X21">IF(ISERROR(INDEX($AB$1:$AC$33,SMALL(IF($AB$1:$AB$33=$X$11,ROW($AB$1:$AB$33)),ROW(20:20)),2)),"",INDEX($AB$1:$AC$33,SMALL(IF($AB$1:$AB$33=$X$11,ROW($AB$1:$AB$33)),ROW(20:20)),2))</f>
        <v/>
      </c>
      <c r="AA21" s="329">
        <v>20</v>
      </c>
      <c r="AB21" s="236" t="str">
        <f>IF('RINCI 2'!J28=0,"Kosong",IF('RINCI 2'!J28&lt;85,"Di Bawah Rencana",IF('RINCI 2'!J28&gt;100,"Di Atas Rencana","Sesuai Rencana")))</f>
        <v>Di Atas Rencana</v>
      </c>
      <c r="AC21" s="236" t="s">
        <v>53</v>
      </c>
      <c r="AI21" s="286"/>
    </row>
    <row r="22" spans="2:35">
      <c r="B22" s="289"/>
      <c r="L22" s="236" t="str">
        <f t="array" ref="L22">IF(ISERROR(INDEX($T$1:$U$10,SMALL(IF($T$1:$T$10=$X$10,ROW($T$1:$T$10)),ROW(14:14)),2)),"",INDEX($T$1:$U$10,SMALL(IF($T$1:$T$10=$X$10,ROW($T$1:$T$10)),ROW(14:14)),2))</f>
        <v/>
      </c>
      <c r="R22" s="289"/>
      <c r="X22" s="236" t="str">
        <f t="array" ref="X22">IF(ISERROR(INDEX($AB$1:$AC$33,SMALL(IF($AB$1:$AB$33=$X$11,ROW($AB$1:$AB$33)),ROW(21:21)),2)),"",INDEX($AB$1:$AC$33,SMALL(IF($AB$1:$AB$33=$X$11,ROW($AB$1:$AB$33)),ROW(21:21)),2))</f>
        <v/>
      </c>
      <c r="AA22" s="329">
        <v>21</v>
      </c>
      <c r="AB22" s="236" t="str">
        <f>IF('RINCI 2'!J29=0,"Kosong",IF('RINCI 2'!J29&lt;85,"Di Bawah Rencana",IF('RINCI 2'!J29&gt;100,"Di Atas Rencana","Sesuai Rencana")))</f>
        <v>Di Atas Rencana</v>
      </c>
      <c r="AC22" s="236" t="s">
        <v>54</v>
      </c>
      <c r="AI22" s="286"/>
    </row>
    <row r="23" spans="2:35">
      <c r="B23" s="289"/>
      <c r="L23" s="236" t="str">
        <f t="array" ref="L23">IF(ISERROR(INDEX($T$1:$U$10,SMALL(IF($T$1:$T$10=$X$10,ROW($T$1:$T$10)),ROW(15:15)),2)),"",INDEX($T$1:$U$10,SMALL(IF($T$1:$T$10=$X$10,ROW($T$1:$T$10)),ROW(15:15)),2))</f>
        <v/>
      </c>
      <c r="R23" s="289"/>
      <c r="X23" s="236" t="str">
        <f t="array" ref="X23">IF(ISERROR(INDEX($AB$1:$AC$33,SMALL(IF($AB$1:$AB$33=$X$11,ROW($AB$1:$AB$33)),ROW(22:22)),2)),"",INDEX($AB$1:$AC$33,SMALL(IF($AB$1:$AB$33=$X$11,ROW($AB$1:$AB$33)),ROW(22:22)),2))</f>
        <v/>
      </c>
      <c r="AA23" s="329">
        <v>22</v>
      </c>
      <c r="AB23" s="236" t="str">
        <f>IF('RINCI 2'!J30=0,"Kosong",IF('RINCI 2'!J30&lt;85,"Di Bawah Rencana",IF('RINCI 2'!J30&gt;100,"Di Atas Rencana","Sesuai Rencana")))</f>
        <v>Di Atas Rencana</v>
      </c>
      <c r="AC23" s="236" t="s">
        <v>55</v>
      </c>
      <c r="AI23" s="286"/>
    </row>
    <row r="24" spans="2:35">
      <c r="B24" s="774">
        <f>B25+B26</f>
        <v>1</v>
      </c>
      <c r="C24" s="775" t="s">
        <v>276</v>
      </c>
      <c r="D24" s="775"/>
      <c r="E24" s="776"/>
      <c r="F24" s="777">
        <f>'RINCI 2'!J47+'RINCI 1'!J24</f>
        <v>3</v>
      </c>
      <c r="G24" s="775" t="s">
        <v>279</v>
      </c>
      <c r="H24" s="775"/>
      <c r="I24" s="776"/>
      <c r="J24" s="777">
        <f>'RINCI 2'!J46+'RINCI 1'!J23</f>
        <v>1</v>
      </c>
      <c r="K24" s="775" t="s">
        <v>280</v>
      </c>
      <c r="L24" s="776"/>
      <c r="M24" s="776"/>
      <c r="N24" s="777">
        <f>'RINCI 1'!J22+'RINCI 2'!J45</f>
        <v>36</v>
      </c>
      <c r="O24" s="775" t="s">
        <v>281</v>
      </c>
      <c r="P24" s="775"/>
      <c r="Q24" s="776"/>
      <c r="R24" s="289"/>
      <c r="X24" s="236" t="str">
        <f t="array" ref="X24">IF(ISERROR(INDEX($AB$1:$AC$33,SMALL(IF($AB$1:$AB$33=$X$11,ROW($AB$1:$AB$33)),ROW(23:23)),2)),"",INDEX($AB$1:$AC$33,SMALL(IF($AB$1:$AB$33=$X$11,ROW($AB$1:$AB$33)),ROW(23:23)),2))</f>
        <v/>
      </c>
      <c r="AA24" s="329">
        <v>23</v>
      </c>
      <c r="AB24" s="236" t="str">
        <f>IF('RINCI 2'!J31=0,"Kosong",IF('RINCI 2'!J31&lt;85,"Di Bawah Rencana",IF('RINCI 2'!J31&gt;100,"Di Atas Rencana","Sesuai Rencana")))</f>
        <v>Di Atas Rencana</v>
      </c>
      <c r="AC24" s="236" t="s">
        <v>56</v>
      </c>
      <c r="AI24" s="286"/>
    </row>
    <row r="25" spans="2:35">
      <c r="B25" s="774">
        <f>'RINCI 1'!J25</f>
        <v>0</v>
      </c>
      <c r="C25" s="775" t="s">
        <v>277</v>
      </c>
      <c r="D25" s="775"/>
      <c r="E25" s="776"/>
      <c r="F25" s="777">
        <f>'RINCI 1'!J24</f>
        <v>1</v>
      </c>
      <c r="G25" s="775" t="s">
        <v>277</v>
      </c>
      <c r="H25" s="775"/>
      <c r="I25" s="776"/>
      <c r="J25" s="777">
        <f>'RINCI 1'!J23</f>
        <v>0</v>
      </c>
      <c r="K25" s="775" t="s">
        <v>277</v>
      </c>
      <c r="L25" s="776"/>
      <c r="M25" s="776"/>
      <c r="N25" s="777">
        <f>'RINCI 1'!J22</f>
        <v>8</v>
      </c>
      <c r="O25" s="775" t="s">
        <v>277</v>
      </c>
      <c r="P25" s="775"/>
      <c r="Q25" s="776"/>
      <c r="R25" s="289"/>
      <c r="X25" s="236" t="str">
        <f t="array" ref="X25">IF(ISERROR(INDEX($AB$1:$AC$33,SMALL(IF($AB$1:$AB$33=$X$11,ROW($AB$1:$AB$33)),ROW(24:24)),2)),"",INDEX($AB$1:$AC$33,SMALL(IF($AB$1:$AB$33=$X$11,ROW($AB$1:$AB$33)),ROW(24:24)),2))</f>
        <v/>
      </c>
      <c r="AA25" s="329">
        <v>24</v>
      </c>
      <c r="AB25" s="236" t="str">
        <f>IF('RINCI 2'!J32=0,"Kosong",IF('RINCI 2'!J32&lt;85,"Di Bawah Rencana",IF('RINCI 2'!J32&gt;100,"Di Atas Rencana","Sesuai Rencana")))</f>
        <v>Di Atas Rencana</v>
      </c>
      <c r="AC25" s="236" t="s">
        <v>57</v>
      </c>
      <c r="AI25" s="286"/>
    </row>
    <row r="26" spans="2:35">
      <c r="B26" s="774">
        <f>'RINCI 2'!J48</f>
        <v>1</v>
      </c>
      <c r="C26" s="775" t="s">
        <v>278</v>
      </c>
      <c r="D26" s="775"/>
      <c r="E26" s="776"/>
      <c r="F26" s="774">
        <f>'RINCI 2'!J47</f>
        <v>2</v>
      </c>
      <c r="G26" s="775" t="s">
        <v>278</v>
      </c>
      <c r="H26" s="775"/>
      <c r="I26" s="776"/>
      <c r="J26" s="774">
        <f>'RINCI 2'!J46</f>
        <v>1</v>
      </c>
      <c r="K26" s="775" t="s">
        <v>278</v>
      </c>
      <c r="L26" s="776"/>
      <c r="M26" s="776"/>
      <c r="N26" s="777">
        <f>'RINCI 2'!J45</f>
        <v>28</v>
      </c>
      <c r="O26" s="775" t="s">
        <v>278</v>
      </c>
      <c r="P26" s="775"/>
      <c r="Q26" s="776"/>
      <c r="R26" s="289"/>
      <c r="X26" s="236" t="str">
        <f t="array" ref="X26">IF(ISERROR(INDEX($AB$1:$AC$33,SMALL(IF($AB$1:$AB$33=$X$11,ROW($AB$1:$AB$33)),ROW(25:25)),2)),"",INDEX($AB$1:$AC$33,SMALL(IF($AB$1:$AB$33=$X$11,ROW($AB$1:$AB$33)),ROW(25:25)),2))</f>
        <v/>
      </c>
      <c r="AA26" s="329">
        <v>25</v>
      </c>
      <c r="AB26" s="236" t="str">
        <f>IF('RINCI 2'!J33=0,"Kosong",IF('RINCI 2'!J33&lt;85,"Di Bawah Rencana",IF('RINCI 2'!J33&gt;100,"Di Atas Rencana","Sesuai Rencana")))</f>
        <v>Di Atas Rencana</v>
      </c>
      <c r="AC26" s="236" t="s">
        <v>58</v>
      </c>
      <c r="AI26" s="286"/>
    </row>
    <row r="27" spans="2:35">
      <c r="B27" s="289"/>
      <c r="L27" s="236" t="str">
        <f t="array" ref="L27">IF(ISERROR(INDEX($T$1:$U$10,SMALL(IF($T$1:$T$10=$X$10,ROW($T$1:$T$10)),ROW(19:19)),2)),"",INDEX($T$1:$U$10,SMALL(IF($T$1:$T$10=$X$10,ROW($T$1:$T$10)),ROW(19:19)),2))</f>
        <v/>
      </c>
      <c r="R27" s="289"/>
      <c r="X27" s="236" t="str">
        <f t="array" ref="X27">IF(ISERROR(INDEX($AB$1:$AC$33,SMALL(IF($AB$1:$AB$33=$X$11,ROW($AB$1:$AB$33)),ROW(26:26)),2)),"",INDEX($AB$1:$AC$33,SMALL(IF($AB$1:$AB$33=$X$11,ROW($AB$1:$AB$33)),ROW(26:26)),2))</f>
        <v/>
      </c>
      <c r="AA27" s="329">
        <v>26</v>
      </c>
      <c r="AB27" s="236" t="str">
        <f>IF('RINCI 2'!J34=0,"Kosong",IF('RINCI 2'!J34&lt;85,"Di Bawah Rencana",IF('RINCI 2'!J34&gt;100,"Di Atas Rencana","Sesuai Rencana")))</f>
        <v>Di Atas Rencana</v>
      </c>
      <c r="AC27" s="236" t="s">
        <v>59</v>
      </c>
      <c r="AI27" s="286"/>
    </row>
    <row r="28" spans="2:35">
      <c r="B28" s="289"/>
      <c r="R28" s="289"/>
      <c r="X28" s="236" t="str">
        <f t="array" ref="X28">IF(ISERROR(INDEX($AB$1:$AC$33,SMALL(IF($AB$1:$AB$33=$X$11,ROW($AB$1:$AB$33)),ROW(27:27)),2)),"",INDEX($AB$1:$AC$33,SMALL(IF($AB$1:$AB$33=$X$11,ROW($AB$1:$AB$33)),ROW(27:27)),2))</f>
        <v/>
      </c>
      <c r="AA28" s="329">
        <v>27</v>
      </c>
      <c r="AB28" s="236" t="str">
        <f>IF('RINCI 2'!J35=0,"Kosong",IF('RINCI 2'!J35&lt;85,"Di Bawah Rencana",IF('RINCI 2'!J35&gt;100,"Di Atas Rencana","Sesuai Rencana")))</f>
        <v>Di Atas Rencana</v>
      </c>
      <c r="AC28" s="236" t="s">
        <v>60</v>
      </c>
      <c r="AI28" s="286"/>
    </row>
    <row r="29" spans="2:35">
      <c r="B29" s="901" t="s">
        <v>171</v>
      </c>
      <c r="C29" s="902"/>
      <c r="D29" s="902"/>
      <c r="E29" s="902"/>
      <c r="F29" s="902" t="s">
        <v>172</v>
      </c>
      <c r="G29" s="902"/>
      <c r="H29" s="902"/>
      <c r="I29" s="902"/>
      <c r="J29" s="902" t="s">
        <v>173</v>
      </c>
      <c r="K29" s="902"/>
      <c r="L29" s="902"/>
      <c r="M29" s="902"/>
      <c r="N29" s="902" t="s">
        <v>192</v>
      </c>
      <c r="O29" s="902"/>
      <c r="P29" s="902"/>
      <c r="Q29" s="902"/>
      <c r="R29" s="289"/>
      <c r="AA29" s="329">
        <v>28</v>
      </c>
      <c r="AB29" s="236" t="str">
        <f>IF('RINCI 2'!J36=0,"Kosong",IF('RINCI 2'!J36&lt;85,"Di Bawah Rencana",IF('RINCI 2'!J36&gt;100,"Di Atas Rencana","Sesuai Rencana")))</f>
        <v>Di Atas Rencana</v>
      </c>
      <c r="AC29" s="236" t="s">
        <v>61</v>
      </c>
      <c r="AI29" s="286"/>
    </row>
    <row r="30" spans="2:35">
      <c r="B30" s="901" t="s">
        <v>174</v>
      </c>
      <c r="C30" s="902"/>
      <c r="D30" s="902" t="s">
        <v>175</v>
      </c>
      <c r="E30" s="902"/>
      <c r="F30" s="902" t="s">
        <v>174</v>
      </c>
      <c r="G30" s="902"/>
      <c r="H30" s="902" t="s">
        <v>175</v>
      </c>
      <c r="I30" s="902"/>
      <c r="J30" s="902" t="s">
        <v>174</v>
      </c>
      <c r="K30" s="902"/>
      <c r="L30" s="902" t="s">
        <v>175</v>
      </c>
      <c r="M30" s="902"/>
      <c r="N30" s="902" t="s">
        <v>174</v>
      </c>
      <c r="O30" s="902"/>
      <c r="P30" s="902" t="s">
        <v>175</v>
      </c>
      <c r="Q30" s="902"/>
      <c r="R30" s="289"/>
      <c r="AA30" s="329">
        <v>29</v>
      </c>
      <c r="AB30" s="236" t="str">
        <f>IF('RINCI 2'!J37=0,"Kosong",IF('RINCI 2'!J37&lt;85,"Di Bawah Rencana",IF('RINCI 2'!J37&gt;100,"Di Atas Rencana","Sesuai Rencana")))</f>
        <v>Di Atas Rencana</v>
      </c>
      <c r="AC30" s="236" t="s">
        <v>62</v>
      </c>
      <c r="AI30" s="286"/>
    </row>
    <row r="31" spans="2:35">
      <c r="B31" s="289" t="str">
        <f t="array" ref="B31">IF(ISERROR(INDEX($T$1:$U$10,SMALL(IF($T$1:$T$10=$X$1,ROW($T$1:$T$10)),ROW(1:1)),2)),"",INDEX($T$1:$U$10,SMALL(IF($T$1:$T$10=$X$1,ROW($T$1:$T$10)),ROW(1:1)),2))</f>
        <v/>
      </c>
      <c r="D31" s="236" t="str">
        <f t="array" ref="D31">IF(ISERROR(INDEX($AB$1:$AC$33,SMALL(IF($AB$1:$AB$33=$AF$1,ROW($AB$1:$AB$33)),ROW(1:1)),2)),"",INDEX($AB$1:$AC$33,SMALL(IF($AB$1:$AB$33=$AF$1,ROW($AB$1:$AB$33)),ROW(1:1)),2))</f>
        <v>Kedunguling</v>
      </c>
      <c r="F31" s="236" t="str">
        <f t="array" ref="F31">IF(ISERROR(INDEX($T$1:$U$10,SMALL(IF($T$1:$T$10=$X$4,ROW($T$1:$T$10)),ROW(1:1)),2)),"",INDEX($T$1:$U$10,SMALL(IF($T$1:$T$10=$X$4,ROW($T$1:$T$10)),ROW(1:1)),2))</f>
        <v>Rawapening</v>
      </c>
      <c r="H31" s="236" t="str">
        <f t="array" ref="H31">IF(ISERROR(INDEX($AB$1:$AC$33,SMALL(IF($AB$1:$AB$33=$AF$4,ROW($AB$1:$AB$33)),ROW(1:1)),2)),"",INDEX($AB$1:$AC$33,SMALL(IF($AB$1:$AB$33=$AF$4,ROW($AB$1:$AB$33)),ROW(1:1)),2))</f>
        <v>Simo</v>
      </c>
      <c r="J31" s="236" t="str">
        <f t="array" ref="J31">IF(ISERROR(INDEX($T$1:$U$10,SMALL(IF($T$1:$T$10=$X$7,ROW($T$1:$T$10)),ROW(1:1)),2)),"",INDEX($T$1:$U$10,SMALL(IF($T$1:$T$10=$X$7,ROW($T$1:$T$10)),ROW(1:1)),2))</f>
        <v/>
      </c>
      <c r="L31" s="236" t="str">
        <f t="array" ref="L31">IF(ISERROR(INDEX($AB$1:$AC$33,SMALL(IF($AB$1:$AB$33=$AF$7,ROW($AB$1:$AB$33)),ROW(1:1)),2)),"",INDEX($AB$1:$AC$33,SMALL(IF($AB$1:$AB$33=$AF$7,ROW($AB$1:$AB$33)),ROW(1:1)),2))</f>
        <v>Panohan</v>
      </c>
      <c r="N31" s="236" t="str">
        <f t="array" ref="N31">IF(ISERROR(INDEX($T$1:$U$10,SMALL(IF($T$1:$T$10=$X$10,ROW($T$1:$T$10)),ROW(1:1)),2)),"",INDEX($T$1:$U$10,SMALL(IF($T$1:$T$10=$X$10,ROW($T$1:$T$10)),ROW(1:1)),2))</f>
        <v>Malahayu</v>
      </c>
      <c r="P31" s="236" t="str">
        <f t="array" ref="P31">IF(ISERROR(INDEX($AB$1:$AC$33,SMALL(IF($AB$1:$AB$33=$AF$10,ROW($AB$1:$AB$33)),ROW(1:1)),2)),"",INDEX($AB$1:$AC$33,SMALL(IF($AB$1:$AB$33=$AF$10,ROW($AB$1:$AB$33)),ROW(1:1)),2))</f>
        <v>Penjalin</v>
      </c>
      <c r="R31" s="289"/>
      <c r="AA31" s="329">
        <v>30</v>
      </c>
      <c r="AB31" s="236" t="str">
        <f>IF('RINCI 2'!J38=0,"Kosong",IF('RINCI 2'!J38&lt;85,"Di Bawah Rencana",IF('RINCI 2'!J38&gt;100,"Di Atas Rencana","Sesuai Rencana")))</f>
        <v>Di Atas Rencana</v>
      </c>
      <c r="AC31" s="236" t="s">
        <v>63</v>
      </c>
      <c r="AI31" s="286"/>
    </row>
    <row r="32" spans="2:35">
      <c r="B32" s="289" t="str">
        <f t="array" ref="B32">IF(ISERROR(INDEX($T$1:$U$10,SMALL(IF($T$1:$T$10=$X$1,ROW($T$1:$T$10)),ROW(2:2)),2)),"",INDEX($T$1:$U$10,SMALL(IF($T$1:$T$10=$X$1,ROW($T$1:$T$10)),ROW(2:2)),2))</f>
        <v/>
      </c>
      <c r="D32" s="236" t="str">
        <f t="array" ref="D32">IF(ISERROR(INDEX($AB$1:$AC$33,SMALL(IF($AB$1:$AB$33=$AF$1,ROW($AB$1:$AB$33)),ROW(2:2)),2)),"",INDEX($AB$1:$AC$33,SMALL(IF($AB$1:$AB$33=$AF$1,ROW($AB$1:$AB$33)),ROW(2:2)),2))</f>
        <v/>
      </c>
      <c r="F32" s="236" t="str">
        <f t="array" ref="F32">IF(ISERROR(INDEX($T$1:$U$10,SMALL(IF($T$1:$T$10=$X$4,ROW($T$1:$T$10)),ROW(2:2)),2)),"",INDEX($T$1:$U$10,SMALL(IF($T$1:$T$10=$X$4,ROW($T$1:$T$10)),ROW(2:2)),2))</f>
        <v/>
      </c>
      <c r="H32" s="236" t="str">
        <f t="array" ref="H32">IF(ISERROR(INDEX($AB$1:$AC$33,SMALL(IF($AB$1:$AB$33=$AF$4,ROW($AB$1:$AB$33)),ROW(2:2)),2)),"",INDEX($AB$1:$AC$33,SMALL(IF($AB$1:$AB$33=$AF$4,ROW($AB$1:$AB$33)),ROW(2:2)),2))</f>
        <v>Lalung</v>
      </c>
      <c r="J32" s="236" t="str">
        <f t="array" ref="J32">IF(ISERROR(INDEX($T$1:$U$10,SMALL(IF($T$1:$T$10=$X$7,ROW($T$1:$T$10)),ROW(2:2)),2)),"",INDEX($T$1:$U$10,SMALL(IF($T$1:$T$10=$X$7,ROW($T$1:$T$10)),ROW(2:2)),2))</f>
        <v/>
      </c>
      <c r="L32" s="236" t="str">
        <f t="array" ref="L32">IF(ISERROR(INDEX($AB$1:$AC$33,SMALL(IF($AB$1:$AB$33=$AF$7,ROW($AB$1:$AB$33)),ROW(2:2)),2)),"",INDEX($AB$1:$AC$33,SMALL(IF($AB$1:$AB$33=$AF$7,ROW($AB$1:$AB$33)),ROW(2:2)),2))</f>
        <v/>
      </c>
      <c r="N32" s="236" t="str">
        <f t="array" ref="N32">IF(ISERROR(INDEX($T$1:$U$10,SMALL(IF($T$1:$T$10=$X$10,ROW($T$1:$T$10)),ROW(2:2)),2)),"",INDEX($T$1:$U$10,SMALL(IF($T$1:$T$10=$X$10,ROW($T$1:$T$10)),ROW(2:2)),2))</f>
        <v>Cacaban</v>
      </c>
      <c r="P32" s="236" t="str">
        <f t="array" ref="P32">IF(ISERROR(INDEX($AB$1:$AC$33,SMALL(IF($AB$1:$AB$33=$AF$10,ROW($AB$1:$AB$33)),ROW(2:2)),2)),"",INDEX($AB$1:$AC$33,SMALL(IF($AB$1:$AB$33=$AF$10,ROW($AB$1:$AB$33)),ROW(2:2)),2))</f>
        <v>Gembong</v>
      </c>
      <c r="R32" s="289"/>
      <c r="AA32" s="329">
        <v>31</v>
      </c>
      <c r="AB32" s="236" t="str">
        <f>IF('RINCI 2'!J39=0,"Kosong",IF('RINCI 2'!J39&lt;85,"Di Bawah Rencana",IF('RINCI 2'!J39&gt;100,"Di Atas Rencana","Sesuai Rencana")))</f>
        <v>Di Atas Rencana</v>
      </c>
      <c r="AC32" s="236" t="s">
        <v>213</v>
      </c>
      <c r="AI32" s="286"/>
    </row>
    <row r="33" spans="2:35">
      <c r="B33" s="289" t="str">
        <f t="array" ref="B33">IF(ISERROR(INDEX($T$1:$U$10,SMALL(IF($T$1:$T$10=$X$1,ROW($T$1:$T$10)),ROW(3:3)),2)),"",INDEX($T$1:$U$10,SMALL(IF($T$1:$T$10=$X$1,ROW($T$1:$T$10)),ROW(3:3)),2))</f>
        <v/>
      </c>
      <c r="D33" s="236" t="str">
        <f t="array" ref="D33">IF(ISERROR(INDEX($AB$1:$AC$33,SMALL(IF($AB$1:$AB$33=$AF$1,ROW($AB$1:$AB$33)),ROW(3:3)),2)),"",INDEX($AB$1:$AC$33,SMALL(IF($AB$1:$AB$33=$AF$1,ROW($AB$1:$AB$33)),ROW(3:3)),2))</f>
        <v/>
      </c>
      <c r="F33" s="236" t="str">
        <f t="array" ref="F33">IF(ISERROR(INDEX($T$1:$U$10,SMALL(IF($T$1:$T$10=$X$4,ROW($T$1:$T$10)),ROW(3:3)),2)),"",INDEX($T$1:$U$10,SMALL(IF($T$1:$T$10=$X$4,ROW($T$1:$T$10)),ROW(3:3)),2))</f>
        <v/>
      </c>
      <c r="H33" s="236" t="str">
        <f t="array" ref="H33">IF(ISERROR(INDEX($AB$1:$AC$33,SMALL(IF($AB$1:$AB$33=$AF$4,ROW($AB$1:$AB$33)),ROW(3:3)),2)),"",INDEX($AB$1:$AC$33,SMALL(IF($AB$1:$AB$33=$AF$4,ROW($AB$1:$AB$33)),ROW(3:3)),2))</f>
        <v/>
      </c>
      <c r="J33" s="236" t="str">
        <f t="array" ref="J33">IF(ISERROR(INDEX($T$1:$U$10,SMALL(IF($T$1:$T$10=$X$7,ROW($T$1:$T$10)),ROW(3:3)),2)),"",INDEX($T$1:$U$10,SMALL(IF($T$1:$T$10=$X$7,ROW($T$1:$T$10)),ROW(3:3)),2))</f>
        <v/>
      </c>
      <c r="L33" s="236" t="str">
        <f t="array" ref="L33">IF(ISERROR(INDEX($AB$1:$AC$33,SMALL(IF($AB$1:$AB$33=$AF$7,ROW($AB$1:$AB$33)),ROW(3:3)),2)),"",INDEX($AB$1:$AC$33,SMALL(IF($AB$1:$AB$33=$AF$7,ROW($AB$1:$AB$33)),ROW(3:3)),2))</f>
        <v/>
      </c>
      <c r="N33" s="236" t="str">
        <f t="array" ref="N33">IF(ISERROR(INDEX($T$1:$U$10,SMALL(IF($T$1:$T$10=$X$10,ROW($T$1:$T$10)),ROW(3:3)),2)),"",INDEX($T$1:$U$10,SMALL(IF($T$1:$T$10=$X$10,ROW($T$1:$T$10)),ROW(3:3)),2))</f>
        <v>Kedungombo</v>
      </c>
      <c r="P33" s="236" t="str">
        <f t="array" ref="P33">IF(ISERROR(INDEX($AB$1:$AC$33,SMALL(IF($AB$1:$AB$33=$AF$10,ROW($AB$1:$AB$33)),ROW(3:3)),2)),"",INDEX($AB$1:$AC$33,SMALL(IF($AB$1:$AB$33=$AF$10,ROW($AB$1:$AB$33)),ROW(3:3)),2))</f>
        <v>Gunungrowo</v>
      </c>
      <c r="R33" s="289"/>
      <c r="AA33" s="329">
        <v>32</v>
      </c>
      <c r="AB33" s="236" t="str">
        <f>IF('RINCI 2'!J40=0,"Kosong",IF('RINCI 2'!J40&lt;85,"Di Bawah Rencana",IF('RINCI 2'!J40&gt;100,"Di Atas Rencana","Sesuai Rencana")))</f>
        <v>Sesuai Rencana</v>
      </c>
      <c r="AC33" s="236" t="s">
        <v>214</v>
      </c>
      <c r="AI33" s="286"/>
    </row>
    <row r="34" spans="2:35">
      <c r="B34" s="289" t="str">
        <f t="array" ref="B34">IF(ISERROR(INDEX($T$1:$U$10,SMALL(IF($T$1:$T$10=$X$1,ROW($T$1:$T$10)),ROW(4:4)),2)),"",INDEX($T$1:$U$10,SMALL(IF($T$1:$T$10=$X$1,ROW($T$1:$T$10)),ROW(4:4)),2))</f>
        <v/>
      </c>
      <c r="D34" s="236" t="str">
        <f t="array" ref="D34">IF(ISERROR(INDEX($AB$1:$AC$33,SMALL(IF($AB$1:$AB$33=$AF$1,ROW($AB$1:$AB$33)),ROW(4:4)),2)),"",INDEX($AB$1:$AC$33,SMALL(IF($AB$1:$AB$33=$AF$1,ROW($AB$1:$AB$33)),ROW(4:4)),2))</f>
        <v/>
      </c>
      <c r="F34" s="236" t="str">
        <f t="array" ref="F34">IF(ISERROR(INDEX($T$1:$U$10,SMALL(IF($T$1:$T$10=$X$4,ROW($T$1:$T$10)),ROW(4:4)),2)),"",INDEX($T$1:$U$10,SMALL(IF($T$1:$T$10=$X$4,ROW($T$1:$T$10)),ROW(4:4)),2))</f>
        <v/>
      </c>
      <c r="H34" s="236" t="str">
        <f t="array" ref="H34">IF(ISERROR(INDEX($AB$1:$AC$33,SMALL(IF($AB$1:$AB$33=$AF$4,ROW($AB$1:$AB$33)),ROW(4:4)),2)),"",INDEX($AB$1:$AC$33,SMALL(IF($AB$1:$AB$33=$AF$4,ROW($AB$1:$AB$33)),ROW(4:4)),2))</f>
        <v/>
      </c>
      <c r="J34" s="236" t="str">
        <f t="array" ref="J34">IF(ISERROR(INDEX($T$1:$U$10,SMALL(IF($T$1:$T$10=$X$7,ROW($T$1:$T$10)),ROW(4:4)),2)),"",INDEX($T$1:$U$10,SMALL(IF($T$1:$T$10=$X$7,ROW($T$1:$T$10)),ROW(4:4)),2))</f>
        <v/>
      </c>
      <c r="L34" s="236" t="str">
        <f t="array" ref="L34">IF(ISERROR(INDEX($AB$1:$AC$33,SMALL(IF($AB$1:$AB$33=$AF$7,ROW($AB$1:$AB$33)),ROW(4:4)),2)),"",INDEX($AB$1:$AC$33,SMALL(IF($AB$1:$AB$33=$AF$7,ROW($AB$1:$AB$33)),ROW(4:4)),2))</f>
        <v/>
      </c>
      <c r="N34" s="236" t="str">
        <f t="array" ref="N34">IF(ISERROR(INDEX($T$1:$U$10,SMALL(IF($T$1:$T$10=$X$10,ROW($T$1:$T$10)),ROW(4:4)),2)),"",INDEX($T$1:$U$10,SMALL(IF($T$1:$T$10=$X$10,ROW($T$1:$T$10)),ROW(4:4)),2))</f>
        <v>Wonogiri</v>
      </c>
      <c r="P34" s="236" t="str">
        <f t="array" ref="P34">IF(ISERROR(INDEX($AB$1:$AC$33,SMALL(IF($AB$1:$AB$33=$AF$10,ROW($AB$1:$AB$33)),ROW(4:4)),2)),"",INDEX($AB$1:$AC$33,SMALL(IF($AB$1:$AB$33=$AF$10,ROW($AB$1:$AB$33)),ROW(4:4)),2))</f>
        <v>Tempuran</v>
      </c>
      <c r="R34" s="289"/>
      <c r="AI34" s="286"/>
    </row>
    <row r="35" spans="2:35">
      <c r="B35" s="289" t="str">
        <f t="array" ref="B35">IF(ISERROR(INDEX($T$1:$U$10,SMALL(IF($T$1:$T$10=$X$1,ROW($T$1:$T$10)),ROW(5:5)),2)),"",INDEX($T$1:$U$10,SMALL(IF($T$1:$T$10=$X$1,ROW($T$1:$T$10)),ROW(5:5)),2))</f>
        <v/>
      </c>
      <c r="D35" s="236" t="str">
        <f t="array" ref="D35">IF(ISERROR(INDEX($AB$1:$AC$33,SMALL(IF($AB$1:$AB$33=$AF$1,ROW($AB$1:$AB$33)),ROW(5:5)),2)),"",INDEX($AB$1:$AC$33,SMALL(IF($AB$1:$AB$33=$AF$1,ROW($AB$1:$AB$33)),ROW(5:5)),2))</f>
        <v/>
      </c>
      <c r="F35" s="236" t="str">
        <f t="array" ref="F35">IF(ISERROR(INDEX($T$1:$U$10,SMALL(IF($T$1:$T$10=$X$4,ROW($T$1:$T$10)),ROW(5:5)),2)),"",INDEX($T$1:$U$10,SMALL(IF($T$1:$T$10=$X$4,ROW($T$1:$T$10)),ROW(5:5)),2))</f>
        <v/>
      </c>
      <c r="H35" s="236" t="str">
        <f t="array" ref="H35">IF(ISERROR(INDEX($AB$1:$AC$33,SMALL(IF($AB$1:$AB$33=$AF$4,ROW($AB$1:$AB$33)),ROW(5:5)),2)),"",INDEX($AB$1:$AC$33,SMALL(IF($AB$1:$AB$33=$AF$4,ROW($AB$1:$AB$33)),ROW(5:5)),2))</f>
        <v/>
      </c>
      <c r="J35" s="236" t="str">
        <f t="array" ref="J35">IF(ISERROR(INDEX($T$1:$U$10,SMALL(IF($T$1:$T$10=$X$7,ROW($T$1:$T$10)),ROW(5:5)),2)),"",INDEX($T$1:$U$10,SMALL(IF($T$1:$T$10=$X$7,ROW($T$1:$T$10)),ROW(5:5)),2))</f>
        <v/>
      </c>
      <c r="L35" s="236" t="str">
        <f t="array" ref="L35">IF(ISERROR(INDEX($AB$1:$AC$33,SMALL(IF($AB$1:$AB$33=$AF$7,ROW($AB$1:$AB$33)),ROW(5:5)),2)),"",INDEX($AB$1:$AC$33,SMALL(IF($AB$1:$AB$33=$AF$7,ROW($AB$1:$AB$33)),ROW(5:5)),2))</f>
        <v/>
      </c>
      <c r="N35" s="236" t="str">
        <f t="array" ref="N35">IF(ISERROR(INDEX($T$1:$U$10,SMALL(IF($T$1:$T$10=$X$10,ROW($T$1:$T$10)),ROW(5:5)),2)),"",INDEX($T$1:$U$10,SMALL(IF($T$1:$T$10=$X$10,ROW($T$1:$T$10)),ROW(5:5)),2))</f>
        <v>Sempor</v>
      </c>
      <c r="P35" s="236" t="str">
        <f t="array" ref="P35">IF(ISERROR(INDEX($AB$1:$AC$33,SMALL(IF($AB$1:$AB$33=$AF$10,ROW($AB$1:$AB$33)),ROW(5:5)),2)),"",INDEX($AB$1:$AC$33,SMALL(IF($AB$1:$AB$33=$AF$10,ROW($AB$1:$AB$33)),ROW(5:5)),2))</f>
        <v>Greneng</v>
      </c>
      <c r="R35" s="289"/>
      <c r="AI35" s="286"/>
    </row>
    <row r="36" spans="2:35">
      <c r="B36" s="289" t="str">
        <f t="array" ref="B36">IF(ISERROR(INDEX($T$1:$U$10,SMALL(IF($T$1:$T$10=$X$1,ROW($T$1:$T$10)),ROW(6:6)),2)),"",INDEX($T$1:$U$10,SMALL(IF($T$1:$T$10=$X$1,ROW($T$1:$T$10)),ROW(6:6)),2))</f>
        <v/>
      </c>
      <c r="D36" s="236" t="str">
        <f t="array" ref="D36">IF(ISERROR(INDEX($AB$1:$AC$33,SMALL(IF($AB$1:$AB$33=$AF$1,ROW($AB$1:$AB$33)),ROW(6:6)),2)),"",INDEX($AB$1:$AC$33,SMALL(IF($AB$1:$AB$33=$AF$1,ROW($AB$1:$AB$33)),ROW(6:6)),2))</f>
        <v/>
      </c>
      <c r="F36" s="236" t="str">
        <f t="array" ref="F36">IF(ISERROR(INDEX($T$1:$U$10,SMALL(IF($T$1:$T$10=$X$4,ROW($T$1:$T$10)),ROW(6:6)),2)),"",INDEX($T$1:$U$10,SMALL(IF($T$1:$T$10=$X$4,ROW($T$1:$T$10)),ROW(6:6)),2))</f>
        <v/>
      </c>
      <c r="H36" s="236" t="str">
        <f t="array" ref="H36">IF(ISERROR(INDEX($AB$1:$AC$33,SMALL(IF($AB$1:$AB$33=$AF$4,ROW($AB$1:$AB$33)),ROW(6:6)),2)),"",INDEX($AB$1:$AC$33,SMALL(IF($AB$1:$AB$33=$AF$4,ROW($AB$1:$AB$33)),ROW(6:6)),2))</f>
        <v/>
      </c>
      <c r="J36" s="236" t="str">
        <f t="array" ref="J36">IF(ISERROR(INDEX($T$1:$U$10,SMALL(IF($T$1:$T$10=$X$7,ROW($T$1:$T$10)),ROW(6:6)),2)),"",INDEX($T$1:$U$10,SMALL(IF($T$1:$T$10=$X$7,ROW($T$1:$T$10)),ROW(6:6)),2))</f>
        <v/>
      </c>
      <c r="L36" s="236" t="str">
        <f t="array" ref="L36">IF(ISERROR(INDEX($AB$1:$AC$33,SMALL(IF($AB$1:$AB$33=$AF$7,ROW($AB$1:$AB$33)),ROW(6:6)),2)),"",INDEX($AB$1:$AC$33,SMALL(IF($AB$1:$AB$33=$AF$7,ROW($AB$1:$AB$33)),ROW(6:6)),2))</f>
        <v/>
      </c>
      <c r="N36" s="236" t="str">
        <f t="array" ref="N36">IF(ISERROR(INDEX($T$1:$U$10,SMALL(IF($T$1:$T$10=$X$10,ROW($T$1:$T$10)),ROW(6:6)),2)),"",INDEX($T$1:$U$10,SMALL(IF($T$1:$T$10=$X$10,ROW($T$1:$T$10)),ROW(6:6)),2))</f>
        <v>Wadaslintang</v>
      </c>
      <c r="P36" s="236" t="str">
        <f t="array" ref="P36">IF(ISERROR(INDEX($AB$1:$AC$33,SMALL(IF($AB$1:$AB$33=$AF$10,ROW($AB$1:$AB$33)),ROW(6:6)),2)),"",INDEX($AB$1:$AC$33,SMALL(IF($AB$1:$AB$33=$AF$10,ROW($AB$1:$AB$33)),ROW(6:6)),2))</f>
        <v>Lodanwetan</v>
      </c>
      <c r="R36" s="289"/>
      <c r="AI36" s="286"/>
    </row>
    <row r="37" spans="2:35">
      <c r="B37" s="289" t="str">
        <f t="array" ref="B37">IF(ISERROR(INDEX($T$1:$U$10,SMALL(IF($T$1:$T$10=$X$1,ROW($T$1:$T$10)),ROW(7:7)),2)),"",INDEX($T$1:$U$10,SMALL(IF($T$1:$T$10=$X$1,ROW($T$1:$T$10)),ROW(7:7)),2))</f>
        <v/>
      </c>
      <c r="D37" s="236" t="str">
        <f t="array" ref="D37">IF(ISERROR(INDEX($AB$1:$AC$33,SMALL(IF($AB$1:$AB$33=$AF$1,ROW($AB$1:$AB$33)),ROW(7:7)),2)),"",INDEX($AB$1:$AC$33,SMALL(IF($AB$1:$AB$33=$AF$1,ROW($AB$1:$AB$33)),ROW(7:7)),2))</f>
        <v/>
      </c>
      <c r="F37" s="236" t="str">
        <f t="array" ref="F37">IF(ISERROR(INDEX($T$1:$U$10,SMALL(IF($T$1:$T$10=$X$4,ROW($T$1:$T$10)),ROW(7:7)),2)),"",INDEX($T$1:$U$10,SMALL(IF($T$1:$T$10=$X$4,ROW($T$1:$T$10)),ROW(7:7)),2))</f>
        <v/>
      </c>
      <c r="H37" s="236" t="str">
        <f t="array" ref="H37">IF(ISERROR(INDEX($AB$1:$AC$33,SMALL(IF($AB$1:$AB$33=$AF$4,ROW($AB$1:$AB$33)),ROW(7:7)),2)),"",INDEX($AB$1:$AC$33,SMALL(IF($AB$1:$AB$33=$AF$4,ROW($AB$1:$AB$33)),ROW(7:7)),2))</f>
        <v/>
      </c>
      <c r="J37" s="236" t="str">
        <f t="array" ref="J37">IF(ISERROR(INDEX($T$1:$U$10,SMALL(IF($T$1:$T$10=$X$7,ROW($T$1:$T$10)),ROW(7:7)),2)),"",INDEX($T$1:$U$10,SMALL(IF($T$1:$T$10=$X$7,ROW($T$1:$T$10)),ROW(7:7)),2))</f>
        <v/>
      </c>
      <c r="L37" s="236" t="str">
        <f t="array" ref="L37">IF(ISERROR(INDEX($AB$1:$AC$33,SMALL(IF($AB$1:$AB$33=$AF$7,ROW($AB$1:$AB$33)),ROW(7:7)),2)),"",INDEX($AB$1:$AC$33,SMALL(IF($AB$1:$AB$33=$AF$7,ROW($AB$1:$AB$33)),ROW(7:7)),2))</f>
        <v/>
      </c>
      <c r="N37" s="236" t="str">
        <f t="array" ref="N37">IF(ISERROR(INDEX($T$1:$U$10,SMALL(IF($T$1:$T$10=$X$10,ROW($T$1:$T$10)),ROW(7:7)),2)),"",INDEX($T$1:$U$10,SMALL(IF($T$1:$T$10=$X$10,ROW($T$1:$T$10)),ROW(7:7)),2))</f>
        <v>Sudirman</v>
      </c>
      <c r="P37" s="236" t="str">
        <f t="array" ref="P37">IF(ISERROR(INDEX($AB$1:$AC$33,SMALL(IF($AB$1:$AB$33=$AF$10,ROW($AB$1:$AB$33)),ROW(7:7)),2)),"",INDEX($AB$1:$AC$33,SMALL(IF($AB$1:$AB$33=$AF$10,ROW($AB$1:$AB$33)),ROW(7:7)),2))</f>
        <v>Banyukuwung</v>
      </c>
      <c r="R37" s="289"/>
      <c r="AI37" s="286"/>
    </row>
    <row r="38" spans="2:35">
      <c r="B38" s="289" t="str">
        <f t="array" ref="B38">IF(ISERROR(INDEX($T$1:$U$10,SMALL(IF($T$1:$T$10=$X$1,ROW($T$1:$T$10)),ROW(8:8)),2)),"",INDEX($T$1:$U$10,SMALL(IF($T$1:$T$10=$X$1,ROW($T$1:$T$10)),ROW(8:8)),2))</f>
        <v/>
      </c>
      <c r="D38" s="236" t="str">
        <f t="array" ref="D38">IF(ISERROR(INDEX($AB$1:$AC$33,SMALL(IF($AB$1:$AB$33=$AF$1,ROW($AB$1:$AB$33)),ROW(8:8)),2)),"",INDEX($AB$1:$AC$33,SMALL(IF($AB$1:$AB$33=$AF$1,ROW($AB$1:$AB$33)),ROW(8:8)),2))</f>
        <v/>
      </c>
      <c r="F38" s="236" t="str">
        <f t="array" ref="F38">IF(ISERROR(INDEX($T$1:$U$10,SMALL(IF($T$1:$T$10=$X$4,ROW($T$1:$T$10)),ROW(8:8)),2)),"",INDEX($T$1:$U$10,SMALL(IF($T$1:$T$10=$X$4,ROW($T$1:$T$10)),ROW(8:8)),2))</f>
        <v/>
      </c>
      <c r="H38" s="236" t="str">
        <f t="array" ref="H38">IF(ISERROR(INDEX($AB$1:$AC$33,SMALL(IF($AB$1:$AB$33=$AF$4,ROW($AB$1:$AB$33)),ROW(8:8)),2)),"",INDEX($AB$1:$AC$33,SMALL(IF($AB$1:$AB$33=$AF$4,ROW($AB$1:$AB$33)),ROW(8:8)),2))</f>
        <v/>
      </c>
      <c r="J38" s="236" t="str">
        <f t="array" ref="J38">IF(ISERROR(INDEX($T$1:$U$10,SMALL(IF($T$1:$T$10=$X$7,ROW($T$1:$T$10)),ROW(8:8)),2)),"",INDEX($T$1:$U$10,SMALL(IF($T$1:$T$10=$X$7,ROW($T$1:$T$10)),ROW(8:8)),2))</f>
        <v/>
      </c>
      <c r="L38" s="236" t="str">
        <f t="array" ref="L38">IF(ISERROR(INDEX($AB$1:$AC$33,SMALL(IF($AB$1:$AB$33=$AF$7,ROW($AB$1:$AB$33)),ROW(8:8)),2)),"",INDEX($AB$1:$AC$33,SMALL(IF($AB$1:$AB$33=$AF$7,ROW($AB$1:$AB$33)),ROW(8:8)),2))</f>
        <v/>
      </c>
      <c r="N38" s="236" t="str">
        <f t="array" ref="N38">IF(ISERROR(INDEX($T$1:$U$10,SMALL(IF($T$1:$T$10=$X$10,ROW($T$1:$T$10)),ROW(8:8)),2)),"",INDEX($T$1:$U$10,SMALL(IF($T$1:$T$10=$X$10,ROW($T$1:$T$10)),ROW(8:8)),2))</f>
        <v>Jatibarang</v>
      </c>
      <c r="P38" s="236" t="str">
        <f t="array" ref="P38">IF(ISERROR(INDEX($AB$1:$AC$33,SMALL(IF($AB$1:$AB$33=$AF$10,ROW($AB$1:$AB$33)),ROW(8:8)),2)),"",INDEX($AB$1:$AC$33,SMALL(IF($AB$1:$AB$33=$AF$10,ROW($AB$1:$AB$33)),ROW(8:8)),2))</f>
        <v>Nglangon</v>
      </c>
      <c r="R38" s="289"/>
      <c r="AI38" s="286"/>
    </row>
    <row r="39" spans="2:35">
      <c r="B39" s="289" t="str">
        <f t="array" ref="B39">IF(ISERROR(INDEX($T$1:$U$10,SMALL(IF($T$1:$T$10=$X$1,ROW($T$1:$T$10)),ROW(9:9)),2)),"",INDEX($T$1:$U$10,SMALL(IF($T$1:$T$10=$X$1,ROW($T$1:$T$10)),ROW(9:9)),2))</f>
        <v/>
      </c>
      <c r="D39" s="236" t="str">
        <f t="array" ref="D39">IF(ISERROR(INDEX($AB$1:$AC$33,SMALL(IF($AB$1:$AB$33=$AF$1,ROW($AB$1:$AB$33)),ROW(9:9)),2)),"",INDEX($AB$1:$AC$33,SMALL(IF($AB$1:$AB$33=$AF$1,ROW($AB$1:$AB$33)),ROW(9:9)),2))</f>
        <v/>
      </c>
      <c r="F39" s="236" t="str">
        <f t="array" ref="F39">IF(ISERROR(INDEX($T$1:$U$10,SMALL(IF($T$1:$T$10=$X$4,ROW($T$1:$T$10)),ROW(9:9)),2)),"",INDEX($T$1:$U$10,SMALL(IF($T$1:$T$10=$X$4,ROW($T$1:$T$10)),ROW(9:9)),2))</f>
        <v/>
      </c>
      <c r="H39" s="236" t="str">
        <f t="array" ref="H39">IF(ISERROR(INDEX($AB$1:$AC$33,SMALL(IF($AB$1:$AB$33=$AF$4,ROW($AB$1:$AB$33)),ROW(9:9)),2)),"",INDEX($AB$1:$AC$33,SMALL(IF($AB$1:$AB$33=$AF$4,ROW($AB$1:$AB$33)),ROW(9:9)),2))</f>
        <v/>
      </c>
      <c r="J39" s="236" t="str">
        <f t="array" ref="J39">IF(ISERROR(INDEX($T$1:$U$10,SMALL(IF($T$1:$T$10=$X$7,ROW($T$1:$T$10)),ROW(9:9)),2)),"",INDEX($T$1:$U$10,SMALL(IF($T$1:$T$10=$X$7,ROW($T$1:$T$10)),ROW(9:9)),2))</f>
        <v/>
      </c>
      <c r="L39" s="236" t="str">
        <f t="array" ref="L39">IF(ISERROR(INDEX($AB$1:$AC$33,SMALL(IF($AB$1:$AB$33=$AF$7,ROW($AB$1:$AB$33)),ROW(9:9)),2)),"",INDEX($AB$1:$AC$33,SMALL(IF($AB$1:$AB$33=$AF$7,ROW($AB$1:$AB$33)),ROW(9:9)),2))</f>
        <v/>
      </c>
      <c r="N39" s="236" t="str">
        <f t="array" ref="N39">IF(ISERROR(INDEX($T$1:$U$10,SMALL(IF($T$1:$T$10=$X$10,ROW($T$1:$T$10)),ROW(9:9)),2)),"",INDEX($T$1:$U$10,SMALL(IF($T$1:$T$10=$X$10,ROW($T$1:$T$10)),ROW(9:9)),2))</f>
        <v/>
      </c>
      <c r="P39" s="236" t="str">
        <f t="array" ref="P39">IF(ISERROR(INDEX($AB$1:$AC$33,SMALL(IF($AB$1:$AB$33=$AF$10,ROW($AB$1:$AB$33)),ROW(9:9)),2)),"",INDEX($AB$1:$AC$33,SMALL(IF($AB$1:$AB$33=$AF$10,ROW($AB$1:$AB$33)),ROW(9:9)),2))</f>
        <v>Butak</v>
      </c>
      <c r="R39" s="289"/>
      <c r="AI39" s="286"/>
    </row>
    <row r="40" spans="2:35">
      <c r="B40" s="289" t="str">
        <f t="array" ref="B40">IF(ISERROR(INDEX($T$1:$U$10,SMALL(IF($T$1:$T$10=$X$1,ROW($T$1:$T$10)),ROW(10:10)),2)),"",INDEX($T$1:$U$10,SMALL(IF($T$1:$T$10=$X$1,ROW($T$1:$T$10)),ROW(10:10)),2))</f>
        <v/>
      </c>
      <c r="D40" s="236" t="str">
        <f t="array" ref="D40">IF(ISERROR(INDEX($AB$1:$AC$33,SMALL(IF($AB$1:$AB$33=$AF$1,ROW($AB$1:$AB$33)),ROW(10:10)),2)),"",INDEX($AB$1:$AC$33,SMALL(IF($AB$1:$AB$33=$AF$1,ROW($AB$1:$AB$33)),ROW(10:10)),2))</f>
        <v/>
      </c>
      <c r="F40" s="236" t="str">
        <f t="array" ref="F40">IF(ISERROR(INDEX($T$1:$U$10,SMALL(IF($T$1:$T$10=$X$4,ROW($T$1:$T$10)),ROW(10:10)),2)),"",INDEX($T$1:$U$10,SMALL(IF($T$1:$T$10=$X$4,ROW($T$1:$T$10)),ROW(10:10)),2))</f>
        <v/>
      </c>
      <c r="H40" s="236" t="str">
        <f t="array" ref="H40">IF(ISERROR(INDEX($AB$1:$AC$33,SMALL(IF($AB$1:$AB$33=$AF$4,ROW($AB$1:$AB$33)),ROW(10:10)),2)),"",INDEX($AB$1:$AC$33,SMALL(IF($AB$1:$AB$33=$AF$4,ROW($AB$1:$AB$33)),ROW(10:10)),2))</f>
        <v/>
      </c>
      <c r="J40" s="236" t="str">
        <f t="array" ref="J40">IF(ISERROR(INDEX($T$1:$U$10,SMALL(IF($T$1:$T$10=$X$7,ROW($T$1:$T$10)),ROW(10:10)),2)),"",INDEX($T$1:$U$10,SMALL(IF($T$1:$T$10=$X$7,ROW($T$1:$T$10)),ROW(10:10)),2))</f>
        <v/>
      </c>
      <c r="L40" s="236" t="str">
        <f t="array" ref="L40">IF(ISERROR(INDEX($AB$1:$AC$33,SMALL(IF($AB$1:$AB$33=$AF$7,ROW($AB$1:$AB$33)),ROW(10:10)),2)),"",INDEX($AB$1:$AC$33,SMALL(IF($AB$1:$AB$33=$AF$7,ROW($AB$1:$AB$33)),ROW(10:10)),2))</f>
        <v/>
      </c>
      <c r="N40" s="236" t="str">
        <f t="array" ref="N40">IF(ISERROR(INDEX($T$1:$U$10,SMALL(IF($T$1:$T$10=$X$10,ROW($T$1:$T$10)),ROW(10:10)),2)),"",INDEX($T$1:$U$10,SMALL(IF($T$1:$T$10=$X$10,ROW($T$1:$T$10)),ROW(10:10)),2))</f>
        <v/>
      </c>
      <c r="P40" s="236" t="str">
        <f t="array" ref="P40">IF(ISERROR(INDEX($AB$1:$AC$33,SMALL(IF($AB$1:$AB$33=$AF$10,ROW($AB$1:$AB$33)),ROW(10:10)),2)),"",INDEX($AB$1:$AC$33,SMALL(IF($AB$1:$AB$33=$AF$10,ROW($AB$1:$AB$33)),ROW(10:10)),2))</f>
        <v>Sanggeh</v>
      </c>
      <c r="R40" s="289"/>
      <c r="AI40" s="286"/>
    </row>
    <row r="41" spans="2:35">
      <c r="B41" s="289" t="str">
        <f t="array" ref="B41">IF(ISERROR(INDEX($T$1:$U$10,SMALL(IF($T$1:$T$10=$X$1,ROW($T$1:$T$10)),ROW(11:11)),2)),"",INDEX($T$1:$U$10,SMALL(IF($T$1:$T$10=$X$1,ROW($T$1:$T$10)),ROW(11:11)),2))</f>
        <v/>
      </c>
      <c r="D41" s="236" t="str">
        <f t="array" ref="D41">IF(ISERROR(INDEX($AB$1:$AC$33,SMALL(IF($AB$1:$AB$33=$AF$1,ROW($AB$1:$AB$33)),ROW(11:11)),2)),"",INDEX($AB$1:$AC$33,SMALL(IF($AB$1:$AB$33=$AF$1,ROW($AB$1:$AB$33)),ROW(11:11)),2))</f>
        <v/>
      </c>
      <c r="F41" s="236" t="str">
        <f t="array" ref="F41">IF(ISERROR(INDEX($T$1:$U$10,SMALL(IF($T$1:$T$10=$X$4,ROW($T$1:$T$10)),ROW(11:11)),2)),"",INDEX($T$1:$U$10,SMALL(IF($T$1:$T$10=$X$4,ROW($T$1:$T$10)),ROW(11:11)),2))</f>
        <v/>
      </c>
      <c r="H41" s="236" t="str">
        <f t="array" ref="H41">IF(ISERROR(INDEX($AB$1:$AC$33,SMALL(IF($AB$1:$AB$33=$AF$4,ROW($AB$1:$AB$33)),ROW(11:11)),2)),"",INDEX($AB$1:$AC$33,SMALL(IF($AB$1:$AB$33=$AF$4,ROW($AB$1:$AB$33)),ROW(11:11)),2))</f>
        <v/>
      </c>
      <c r="J41" s="236" t="str">
        <f t="array" ref="J41">IF(ISERROR(INDEX($T$1:$U$10,SMALL(IF($T$1:$T$10=$X$7,ROW($T$1:$T$10)),ROW(11:11)),2)),"",INDEX($T$1:$U$10,SMALL(IF($T$1:$T$10=$X$7,ROW($T$1:$T$10)),ROW(11:11)),2))</f>
        <v/>
      </c>
      <c r="L41" s="236" t="str">
        <f t="array" ref="L41">IF(ISERROR(INDEX($AB$1:$AC$33,SMALL(IF($AB$1:$AB$33=$AF$7,ROW($AB$1:$AB$33)),ROW(11:11)),2)),"",INDEX($AB$1:$AC$33,SMALL(IF($AB$1:$AB$33=$AF$7,ROW($AB$1:$AB$33)),ROW(11:11)),2))</f>
        <v/>
      </c>
      <c r="N41" s="236" t="str">
        <f t="array" ref="N41">IF(ISERROR(INDEX($T$1:$U$10,SMALL(IF($T$1:$T$10=$X$10,ROW($T$1:$T$10)),ROW(11:11)),2)),"",INDEX($T$1:$U$10,SMALL(IF($T$1:$T$10=$X$10,ROW($T$1:$T$10)),ROW(11:11)),2))</f>
        <v/>
      </c>
      <c r="P41" s="236" t="str">
        <f t="array" ref="P41">IF(ISERROR(INDEX($AB$1:$AC$33,SMALL(IF($AB$1:$AB$33=$AF$10,ROW($AB$1:$AB$33)),ROW(11:11)),2)),"",INDEX($AB$1:$AC$33,SMALL(IF($AB$1:$AB$33=$AF$10,ROW($AB$1:$AB$33)),ROW(11:11)),2))</f>
        <v>Krisak</v>
      </c>
      <c r="R41" s="289"/>
      <c r="AI41" s="286"/>
    </row>
    <row r="42" spans="2:35">
      <c r="B42" s="289"/>
      <c r="D42" s="236" t="str">
        <f t="array" ref="D42">IF(ISERROR(INDEX($AB$1:$AC$33,SMALL(IF($AB$1:$AB$33=$AF$1,ROW($AB$1:$AB$33)),ROW(12:12)),2)),"",INDEX($AB$1:$AC$33,SMALL(IF($AB$1:$AB$33=$AF$1,ROW($AB$1:$AB$33)),ROW(12:12)),2))</f>
        <v/>
      </c>
      <c r="H42" s="236" t="str">
        <f t="array" ref="H42">IF(ISERROR(INDEX($AB$1:$AC$33,SMALL(IF($AB$1:$AB$33=$AF$4,ROW($AB$1:$AB$33)),ROW(12:12)),2)),"",INDEX($AB$1:$AC$33,SMALL(IF($AB$1:$AB$33=$AF$4,ROW($AB$1:$AB$33)),ROW(12:12)),2))</f>
        <v/>
      </c>
      <c r="J42" s="236" t="str">
        <f t="array" ref="J42">IF(ISERROR(INDEX($T$1:$U$10,SMALL(IF($T$1:$T$10=$X$7,ROW($T$1:$T$10)),ROW(12:12)),2)),"",INDEX($T$1:$U$10,SMALL(IF($T$1:$T$10=$X$7,ROW($T$1:$T$10)),ROW(12:12)),2))</f>
        <v/>
      </c>
      <c r="L42" s="236" t="str">
        <f t="array" ref="L42">IF(ISERROR(INDEX($AB$1:$AC$33,SMALL(IF($AB$1:$AB$33=$AF$7,ROW($AB$1:$AB$33)),ROW(12:12)),2)),"",INDEX($AB$1:$AC$33,SMALL(IF($AB$1:$AB$33=$AF$7,ROW($AB$1:$AB$33)),ROW(12:12)),2))</f>
        <v/>
      </c>
      <c r="N42" s="236" t="str">
        <f t="array" ref="N42">IF(ISERROR(INDEX($T$1:$U$10,SMALL(IF($T$1:$T$10=$X$10,ROW($T$1:$T$10)),ROW(12:12)),2)),"",INDEX($T$1:$U$10,SMALL(IF($T$1:$T$10=$X$10,ROW($T$1:$T$10)),ROW(12:12)),2))</f>
        <v/>
      </c>
      <c r="P42" s="236" t="str">
        <f t="array" ref="P42">IF(ISERROR(INDEX($AB$1:$AC$33,SMALL(IF($AB$1:$AB$33=$AF$10,ROW($AB$1:$AB$33)),ROW(12:12)),2)),"",INDEX($AB$1:$AC$33,SMALL(IF($AB$1:$AB$33=$AF$10,ROW($AB$1:$AB$33)),ROW(12:12)),2))</f>
        <v>Plumbon</v>
      </c>
      <c r="Q42" s="333"/>
      <c r="R42" s="289"/>
      <c r="AI42" s="286"/>
    </row>
    <row r="43" spans="2:35">
      <c r="B43" s="289"/>
      <c r="D43" s="236" t="str">
        <f t="array" ref="D43">IF(ISERROR(INDEX($AB$1:$AC$33,SMALL(IF($AB$1:$AB$33=$AF$1,ROW($AB$1:$AB$33)),ROW(13:13)),2)),"",INDEX($AB$1:$AC$33,SMALL(IF($AB$1:$AB$33=$AF$1,ROW($AB$1:$AB$33)),ROW(13:13)),2))</f>
        <v/>
      </c>
      <c r="H43" s="236" t="str">
        <f t="array" ref="H43">IF(ISERROR(INDEX($AB$1:$AC$33,SMALL(IF($AB$1:$AB$33=$AF$4,ROW($AB$1:$AB$33)),ROW(13:13)),2)),"",INDEX($AB$1:$AC$33,SMALL(IF($AB$1:$AB$33=$AF$4,ROW($AB$1:$AB$33)),ROW(13:13)),2))</f>
        <v/>
      </c>
      <c r="J43" s="236" t="str">
        <f t="array" ref="J43">IF(ISERROR(INDEX($T$1:$U$10,SMALL(IF($T$1:$T$10=$X$7,ROW($T$1:$T$10)),ROW(13:13)),2)),"",INDEX($T$1:$U$10,SMALL(IF($T$1:$T$10=$X$7,ROW($T$1:$T$10)),ROW(13:13)),2))</f>
        <v/>
      </c>
      <c r="L43" s="236" t="str">
        <f t="array" ref="L43">IF(ISERROR(INDEX($AB$1:$AC$33,SMALL(IF($AB$1:$AB$33=$AF$7,ROW($AB$1:$AB$33)),ROW(13:13)),2)),"",INDEX($AB$1:$AC$33,SMALL(IF($AB$1:$AB$33=$AF$7,ROW($AB$1:$AB$33)),ROW(13:13)),2))</f>
        <v/>
      </c>
      <c r="P43" s="236" t="str">
        <f t="array" ref="P43">IF(ISERROR(INDEX($AB$1:$AC$33,SMALL(IF($AB$1:$AB$33=$AF$10,ROW($AB$1:$AB$33)),ROW(13:13)),2)),"",INDEX($AB$1:$AC$33,SMALL(IF($AB$1:$AB$33=$AF$10,ROW($AB$1:$AB$33)),ROW(13:13)),2))</f>
        <v>Songputri</v>
      </c>
      <c r="Q43" s="333"/>
      <c r="R43" s="289"/>
      <c r="AI43" s="286"/>
    </row>
    <row r="44" spans="2:35">
      <c r="B44" s="289"/>
      <c r="D44" s="236" t="str">
        <f t="array" ref="D44">IF(ISERROR(INDEX($AB$1:$AC$33,SMALL(IF($AB$1:$AB$33=$AF$1,ROW($AB$1:$AB$33)),ROW(14:14)),2)),"",INDEX($AB$1:$AC$33,SMALL(IF($AB$1:$AB$33=$AF$1,ROW($AB$1:$AB$33)),ROW(14:14)),2))</f>
        <v/>
      </c>
      <c r="H44" s="236" t="str">
        <f t="array" ref="H44">IF(ISERROR(INDEX($AB$1:$AC$33,SMALL(IF($AB$1:$AB$33=$AF$4,ROW($AB$1:$AB$33)),ROW(14:14)),2)),"",INDEX($AB$1:$AC$33,SMALL(IF($AB$1:$AB$33=$AF$4,ROW($AB$1:$AB$33)),ROW(14:14)),2))</f>
        <v/>
      </c>
      <c r="J44" s="236" t="str">
        <f t="array" ref="J44">IF(ISERROR(INDEX($T$1:$U$10,SMALL(IF($T$1:$T$10=$X$7,ROW($T$1:$T$10)),ROW(14:14)),2)),"",INDEX($T$1:$U$10,SMALL(IF($T$1:$T$10=$X$7,ROW($T$1:$T$10)),ROW(14:14)),2))</f>
        <v/>
      </c>
      <c r="L44" s="236" t="str">
        <f t="array" ref="L44">IF(ISERROR(INDEX($AB$1:$AC$33,SMALL(IF($AB$1:$AB$33=$AF$7,ROW($AB$1:$AB$33)),ROW(14:14)),2)),"",INDEX($AB$1:$AC$33,SMALL(IF($AB$1:$AB$33=$AF$7,ROW($AB$1:$AB$33)),ROW(14:14)),2))</f>
        <v/>
      </c>
      <c r="P44" s="236" t="str">
        <f t="array" ref="P44">IF(ISERROR(INDEX($AB$1:$AC$33,SMALL(IF($AB$1:$AB$33=$AF$10,ROW($AB$1:$AB$33)),ROW(14:14)),2)),"",INDEX($AB$1:$AC$33,SMALL(IF($AB$1:$AB$33=$AF$10,ROW($AB$1:$AB$33)),ROW(14:14)),2))</f>
        <v>Parangjoho</v>
      </c>
      <c r="Q44" s="333"/>
      <c r="R44" s="289"/>
      <c r="AI44" s="286"/>
    </row>
    <row r="45" spans="2:35">
      <c r="B45" s="289"/>
      <c r="D45" s="236" t="str">
        <f t="array" ref="D45">IF(ISERROR(INDEX($AB$1:$AC$33,SMALL(IF($AB$1:$AB$33=$AF$1,ROW($AB$1:$AB$33)),ROW(15:15)),2)),"",INDEX($AB$1:$AC$33,SMALL(IF($AB$1:$AB$33=$AF$1,ROW($AB$1:$AB$33)),ROW(15:15)),2))</f>
        <v/>
      </c>
      <c r="H45" s="236" t="str">
        <f t="array" ref="H45">IF(ISERROR(INDEX($AB$1:$AC$33,SMALL(IF($AB$1:$AB$33=$AF$4,ROW($AB$1:$AB$33)),ROW(15:15)),2)),"",INDEX($AB$1:$AC$33,SMALL(IF($AB$1:$AB$33=$AF$4,ROW($AB$1:$AB$33)),ROW(15:15)),2))</f>
        <v/>
      </c>
      <c r="J45" s="236" t="str">
        <f t="array" ref="J45">IF(ISERROR(INDEX($T$1:$U$10,SMALL(IF($T$1:$T$10=$X$7,ROW($T$1:$T$10)),ROW(15:15)),2)),"",INDEX($T$1:$U$10,SMALL(IF($T$1:$T$10=$X$7,ROW($T$1:$T$10)),ROW(15:15)),2))</f>
        <v/>
      </c>
      <c r="L45" s="236" t="str">
        <f t="array" ref="L45">IF(ISERROR(INDEX($AB$1:$AC$33,SMALL(IF($AB$1:$AB$33=$AF$7,ROW($AB$1:$AB$33)),ROW(15:15)),2)),"",INDEX($AB$1:$AC$33,SMALL(IF($AB$1:$AB$33=$AF$7,ROW($AB$1:$AB$33)),ROW(15:15)),2))</f>
        <v/>
      </c>
      <c r="P45" s="236" t="str">
        <f t="array" ref="P45">IF(ISERROR(INDEX($AB$1:$AC$33,SMALL(IF($AB$1:$AB$33=$AF$10,ROW($AB$1:$AB$33)),ROW(15:15)),2)),"",INDEX($AB$1:$AC$33,SMALL(IF($AB$1:$AB$33=$AF$10,ROW($AB$1:$AB$33)),ROW(15:15)),2))</f>
        <v>Nawangan</v>
      </c>
      <c r="Q45" s="333"/>
      <c r="R45" s="289"/>
      <c r="AI45" s="286"/>
    </row>
    <row r="46" spans="2:35">
      <c r="B46" s="289"/>
      <c r="D46" s="236" t="str">
        <f t="array" ref="D46">IF(ISERROR(INDEX($AB$1:$AC$33,SMALL(IF($AB$1:$AB$33=$AF$1,ROW($AB$1:$AB$33)),ROW(16:16)),2)),"",INDEX($AB$1:$AC$33,SMALL(IF($AB$1:$AB$33=$AF$1,ROW($AB$1:$AB$33)),ROW(16:16)),2))</f>
        <v/>
      </c>
      <c r="H46" s="236" t="str">
        <f t="array" ref="H46">IF(ISERROR(INDEX($AB$1:$AC$33,SMALL(IF($AB$1:$AB$33=$AF$4,ROW($AB$1:$AB$33)),ROW(16:16)),2)),"",INDEX($AB$1:$AC$33,SMALL(IF($AB$1:$AB$33=$AF$4,ROW($AB$1:$AB$33)),ROW(16:16)),2))</f>
        <v/>
      </c>
      <c r="J46" s="236" t="str">
        <f t="array" ref="J46">IF(ISERROR(INDEX($T$1:$U$10,SMALL(IF($T$1:$T$10=$X$7,ROW($T$1:$T$10)),ROW(16:16)),2)),"",INDEX($T$1:$U$10,SMALL(IF($T$1:$T$10=$X$7,ROW($T$1:$T$10)),ROW(16:16)),2))</f>
        <v/>
      </c>
      <c r="L46" s="236" t="str">
        <f t="array" ref="L46">IF(ISERROR(INDEX($AB$1:$AC$33,SMALL(IF($AB$1:$AB$33=$AF$7,ROW($AB$1:$AB$33)),ROW(16:16)),2)),"",INDEX($AB$1:$AC$33,SMALL(IF($AB$1:$AB$33=$AF$7,ROW($AB$1:$AB$33)),ROW(16:16)),2))</f>
        <v/>
      </c>
      <c r="P46" s="236" t="str">
        <f t="array" ref="P46">IF(ISERROR(INDEX($AB$1:$AC$33,SMALL(IF($AB$1:$AB$33=$AF$10,ROW($AB$1:$AB$33)),ROW(16:16)),2)),"",INDEX($AB$1:$AC$33,SMALL(IF($AB$1:$AB$33=$AF$10,ROW($AB$1:$AB$33)),ROW(16:16)),2))</f>
        <v>Ngancar</v>
      </c>
      <c r="Q46" s="333"/>
      <c r="R46" s="289"/>
      <c r="AI46" s="286"/>
    </row>
    <row r="47" spans="2:35">
      <c r="B47" s="289"/>
      <c r="D47" s="236" t="str">
        <f t="array" ref="D47">IF(ISERROR(INDEX($AB$1:$AC$33,SMALL(IF($AB$1:$AB$33=$AF$1,ROW($AB$1:$AB$33)),ROW(17:17)),2)),"",INDEX($AB$1:$AC$33,SMALL(IF($AB$1:$AB$33=$AF$1,ROW($AB$1:$AB$33)),ROW(17:17)),2))</f>
        <v/>
      </c>
      <c r="H47" s="236" t="str">
        <f t="array" ref="H47">IF(ISERROR(INDEX($AB$1:$AC$33,SMALL(IF($AB$1:$AB$33=$AF$4,ROW($AB$1:$AB$33)),ROW(17:17)),2)),"",INDEX($AB$1:$AC$33,SMALL(IF($AB$1:$AB$33=$AF$4,ROW($AB$1:$AB$33)),ROW(17:17)),2))</f>
        <v/>
      </c>
      <c r="J47" s="236" t="str">
        <f t="array" ref="J47">IF(ISERROR(INDEX($T$1:$U$10,SMALL(IF($T$1:$T$10=$X$7,ROW($T$1:$T$10)),ROW(17:17)),2)),"",INDEX($T$1:$U$10,SMALL(IF($T$1:$T$10=$X$7,ROW($T$1:$T$10)),ROW(17:17)),2))</f>
        <v/>
      </c>
      <c r="L47" s="236" t="str">
        <f t="array" ref="L47">IF(ISERROR(INDEX($AB$1:$AC$33,SMALL(IF($AB$1:$AB$33=$AF$7,ROW($AB$1:$AB$33)),ROW(17:17)),2)),"",INDEX($AB$1:$AC$33,SMALL(IF($AB$1:$AB$33=$AF$7,ROW($AB$1:$AB$33)),ROW(17:17)),2))</f>
        <v/>
      </c>
      <c r="P47" s="236" t="str">
        <f t="array" ref="P47">IF(ISERROR(INDEX($AB$1:$AC$33,SMALL(IF($AB$1:$AB$33=$AF$10,ROW($AB$1:$AB$33)),ROW(17:17)),2)),"",INDEX($AB$1:$AC$33,SMALL(IF($AB$1:$AB$33=$AF$10,ROW($AB$1:$AB$33)),ROW(17:17)),2))</f>
        <v>Delingan</v>
      </c>
      <c r="Q47" s="333"/>
      <c r="R47" s="289"/>
      <c r="AI47" s="286"/>
    </row>
    <row r="48" spans="2:35" ht="13.5" thickBot="1">
      <c r="B48" s="289"/>
      <c r="D48" s="236" t="str">
        <f t="array" ref="D48">IF(ISERROR(INDEX($AB$1:$AC$33,SMALL(IF($AB$1:$AB$33=$AF$1,ROW($AB$1:$AB$33)),ROW(18:18)),2)),"",INDEX($AB$1:$AC$33,SMALL(IF($AB$1:$AB$33=$AF$1,ROW($AB$1:$AB$33)),ROW(18:18)),2))</f>
        <v/>
      </c>
      <c r="H48" s="236" t="str">
        <f t="array" ref="H48">IF(ISERROR(INDEX($AB$1:$AC$33,SMALL(IF($AB$1:$AB$33=$AF$4,ROW($AB$1:$AB$33)),ROW(18:18)),2)),"",INDEX($AB$1:$AC$33,SMALL(IF($AB$1:$AB$33=$AF$4,ROW($AB$1:$AB$33)),ROW(18:18)),2))</f>
        <v/>
      </c>
      <c r="J48" s="236" t="str">
        <f t="array" ref="J48">IF(ISERROR(INDEX($T$1:$U$10,SMALL(IF($T$1:$T$10=$X$7,ROW($T$1:$T$10)),ROW(18:18)),2)),"",INDEX($T$1:$U$10,SMALL(IF($T$1:$T$10=$X$7,ROW($T$1:$T$10)),ROW(18:18)),2))</f>
        <v/>
      </c>
      <c r="L48" s="236" t="str">
        <f t="array" ref="L48">IF(ISERROR(INDEX($AB$1:$AC$33,SMALL(IF($AB$1:$AB$33=$AF$7,ROW($AB$1:$AB$33)),ROW(18:18)),2)),"",INDEX($AB$1:$AC$33,SMALL(IF($AB$1:$AB$33=$AF$7,ROW($AB$1:$AB$33)),ROW(18:18)),2))</f>
        <v/>
      </c>
      <c r="P48" s="236" t="str">
        <f t="array" ref="P48">IF(ISERROR(INDEX($AB$1:$AC$33,SMALL(IF($AB$1:$AB$33=$AF$10,ROW($AB$1:$AB$33)),ROW(18:18)),2)),"",INDEX($AB$1:$AC$33,SMALL(IF($AB$1:$AB$33=$AF$10,ROW($AB$1:$AB$33)),ROW(18:18)),2))</f>
        <v>Gebyar</v>
      </c>
      <c r="R48" s="289"/>
      <c r="S48" s="290"/>
      <c r="T48" s="290"/>
      <c r="U48" s="290"/>
      <c r="V48" s="290"/>
      <c r="W48" s="290"/>
      <c r="X48" s="290"/>
      <c r="Y48" s="290"/>
      <c r="Z48" s="290"/>
      <c r="AD48" s="290"/>
      <c r="AE48" s="290"/>
      <c r="AF48" s="290"/>
      <c r="AG48" s="290"/>
      <c r="AH48" s="290"/>
      <c r="AI48" s="286"/>
    </row>
    <row r="49" spans="2:35" ht="13.5" thickBot="1">
      <c r="B49" s="289"/>
      <c r="D49" s="236" t="str">
        <f t="array" ref="D49">IF(ISERROR(INDEX($AB$1:$AC$33,SMALL(IF($AB$1:$AB$33=$AF$1,ROW($AB$1:$AB$33)),ROW(19:19)),2)),"",INDEX($AB$1:$AC$33,SMALL(IF($AB$1:$AB$33=$AF$1,ROW($AB$1:$AB$33)),ROW(19:19)),2))</f>
        <v/>
      </c>
      <c r="H49" s="236" t="str">
        <f t="array" ref="H49">IF(ISERROR(INDEX($AB$1:$AC$33,SMALL(IF($AB$1:$AB$33=$AF$4,ROW($AB$1:$AB$33)),ROW(19:19)),2)),"",INDEX($AB$1:$AC$33,SMALL(IF($AB$1:$AB$33=$AF$4,ROW($AB$1:$AB$33)),ROW(19:19)),2))</f>
        <v/>
      </c>
      <c r="J49" s="236" t="str">
        <f t="array" ref="J49">IF(ISERROR(INDEX($T$1:$U$10,SMALL(IF($T$1:$T$10=$X$7,ROW($T$1:$T$10)),ROW(19:19)),2)),"",INDEX($T$1:$U$10,SMALL(IF($T$1:$T$10=$X$7,ROW($T$1:$T$10)),ROW(19:19)),2))</f>
        <v/>
      </c>
      <c r="L49" s="236" t="str">
        <f t="array" ref="L49">IF(ISERROR(INDEX($AB$1:$AC$33,SMALL(IF($AB$1:$AB$33=$AF$7,ROW($AB$1:$AB$33)),ROW(19:19)),2)),"",INDEX($AB$1:$AC$33,SMALL(IF($AB$1:$AB$33=$AF$7,ROW($AB$1:$AB$33)),ROW(19:19)),2))</f>
        <v/>
      </c>
      <c r="P49" s="236" t="str">
        <f t="array" ref="P49">IF(ISERROR(INDEX($AB$1:$AC$33,SMALL(IF($AB$1:$AB$33=$AF$10,ROW($AB$1:$AB$33)),ROW(19:19)),2)),"",INDEX($AB$1:$AC$33,SMALL(IF($AB$1:$AB$33=$AF$10,ROW($AB$1:$AB$33)),ROW(19:19)),2))</f>
        <v>Kembangan</v>
      </c>
      <c r="R49" s="289"/>
      <c r="AA49" s="290"/>
      <c r="AB49" s="290"/>
      <c r="AC49" s="290"/>
      <c r="AI49" s="286"/>
    </row>
    <row r="50" spans="2:35">
      <c r="B50" s="289"/>
      <c r="D50" s="236" t="str">
        <f t="array" ref="D50">IF(ISERROR(INDEX($AB$1:$AC$33,SMALL(IF($AB$1:$AB$33=$AF$1,ROW($AB$1:$AB$33)),ROW(20:20)),2)),"",INDEX($AB$1:$AC$33,SMALL(IF($AB$1:$AB$33=$AF$1,ROW($AB$1:$AB$33)),ROW(20:20)),2))</f>
        <v/>
      </c>
      <c r="H50" s="236" t="str">
        <f t="array" ref="H50">IF(ISERROR(INDEX($AB$1:$AC$33,SMALL(IF($AB$1:$AB$33=$AF$4,ROW($AB$1:$AB$33)),ROW(20:20)),2)),"",INDEX($AB$1:$AC$33,SMALL(IF($AB$1:$AB$33=$AF$4,ROW($AB$1:$AB$33)),ROW(20:20)),2))</f>
        <v/>
      </c>
      <c r="J50" s="236" t="str">
        <f t="array" ref="J50">IF(ISERROR(INDEX($T$1:$U$10,SMALL(IF($T$1:$T$10=$X$7,ROW($T$1:$T$10)),ROW(20:20)),2)),"",INDEX($T$1:$U$10,SMALL(IF($T$1:$T$10=$X$7,ROW($T$1:$T$10)),ROW(20:20)),2))</f>
        <v/>
      </c>
      <c r="L50" s="236" t="str">
        <f t="array" ref="L50">IF(ISERROR(INDEX($AB$1:$AC$33,SMALL(IF($AB$1:$AB$33=$AF$7,ROW($AB$1:$AB$33)),ROW(20:20)),2)),"",INDEX($AB$1:$AC$33,SMALL(IF($AB$1:$AB$33=$AF$7,ROW($AB$1:$AB$33)),ROW(20:20)),2))</f>
        <v/>
      </c>
      <c r="P50" s="236" t="str">
        <f t="array" ref="P50">IF(ISERROR(INDEX($AB$1:$AC$33,SMALL(IF($AB$1:$AB$33=$AF$10,ROW($AB$1:$AB$33)),ROW(20:20)),2)),"",INDEX($AB$1:$AC$33,SMALL(IF($AB$1:$AB$33=$AF$10,ROW($AB$1:$AB$33)),ROW(20:20)),2))</f>
        <v>Botok</v>
      </c>
      <c r="R50" s="289"/>
      <c r="AI50" s="286"/>
    </row>
    <row r="51" spans="2:35">
      <c r="B51" s="289"/>
      <c r="D51" s="236" t="str">
        <f t="array" ref="D51">IF(ISERROR(INDEX($AB$1:$AC$33,SMALL(IF($AB$1:$AB$33=$AF$1,ROW($AB$1:$AB$33)),ROW(21:21)),2)),"",INDEX($AB$1:$AC$33,SMALL(IF($AB$1:$AB$33=$AF$1,ROW($AB$1:$AB$33)),ROW(21:21)),2))</f>
        <v/>
      </c>
      <c r="H51" s="236" t="str">
        <f t="array" ref="H51">IF(ISERROR(INDEX($AB$1:$AC$33,SMALL(IF($AB$1:$AB$33=$AF$4,ROW($AB$1:$AB$33)),ROW(21:21)),2)),"",INDEX($AB$1:$AC$33,SMALL(IF($AB$1:$AB$33=$AF$4,ROW($AB$1:$AB$33)),ROW(21:21)),2))</f>
        <v/>
      </c>
      <c r="J51" s="236" t="str">
        <f t="array" ref="J51">IF(ISERROR(INDEX($T$1:$U$10,SMALL(IF($T$1:$T$10=$X$7,ROW($T$1:$T$10)),ROW(21:21)),2)),"",INDEX($T$1:$U$10,SMALL(IF($T$1:$T$10=$X$7,ROW($T$1:$T$10)),ROW(21:21)),2))</f>
        <v/>
      </c>
      <c r="L51" s="236" t="str">
        <f t="array" ref="L51">IF(ISERROR(INDEX($AB$1:$AC$33,SMALL(IF($AB$1:$AB$33=$AF$7,ROW($AB$1:$AB$33)),ROW(21:21)),2)),"",INDEX($AB$1:$AC$33,SMALL(IF($AB$1:$AB$33=$AF$7,ROW($AB$1:$AB$33)),ROW(21:21)),2))</f>
        <v/>
      </c>
      <c r="P51" s="236" t="str">
        <f t="array" ref="P51">IF(ISERROR(INDEX($AB$1:$AC$33,SMALL(IF($AB$1:$AB$33=$AF$10,ROW($AB$1:$AB$33)),ROW(21:21)),2)),"",INDEX($AB$1:$AC$33,SMALL(IF($AB$1:$AB$33=$AF$10,ROW($AB$1:$AB$33)),ROW(21:21)),2))</f>
        <v>Ketro</v>
      </c>
      <c r="Q51" s="286"/>
      <c r="R51" s="289"/>
      <c r="AI51" s="286"/>
    </row>
    <row r="52" spans="2:35">
      <c r="B52" s="289"/>
      <c r="D52" s="236" t="str">
        <f t="array" ref="D52">IF(ISERROR(INDEX($AB$1:$AC$33,SMALL(IF($AB$1:$AB$33=$AF$1,ROW($AB$1:$AB$33)),ROW(22:22)),2)),"",INDEX($AB$1:$AC$33,SMALL(IF($AB$1:$AB$33=$AF$1,ROW($AB$1:$AB$33)),ROW(22:22)),2))</f>
        <v/>
      </c>
      <c r="H52" s="236" t="str">
        <f t="array" ref="H52">IF(ISERROR(INDEX($AB$1:$AC$33,SMALL(IF($AB$1:$AB$33=$AF$4,ROW($AB$1:$AB$33)),ROW(23:23)),2)),"",INDEX($AB$1:$AC$33,SMALL(IF($AB$1:$AB$33=$AF$4,ROW($AB$1:$AB$33)),ROW(23:23)),2))</f>
        <v/>
      </c>
      <c r="J52" s="236" t="str">
        <f t="array" ref="J52">IF(ISERROR(INDEX($T$1:$U$10,SMALL(IF($T$1:$T$10=$X$7,ROW($T$1:$T$10)),ROW(22:22)),2)),"",INDEX($T$1:$U$10,SMALL(IF($T$1:$T$10=$X$7,ROW($T$1:$T$10)),ROW(22:22)),2))</f>
        <v/>
      </c>
      <c r="L52" s="236" t="str">
        <f t="array" ref="L52">IF(ISERROR(INDEX($AB$1:$AC$33,SMALL(IF($AB$1:$AB$33=$AF$7,ROW($AB$1:$AB$33)),ROW(22:22)),2)),"",INDEX($AB$1:$AC$33,SMALL(IF($AB$1:$AB$33=$AF$7,ROW($AB$1:$AB$33)),ROW(22:22)),2))</f>
        <v/>
      </c>
      <c r="P52" s="236" t="str">
        <f t="array" ref="P52">IF(ISERROR(INDEX($AB$1:$AC$33,SMALL(IF($AB$1:$AB$33=$AF$10,ROW($AB$1:$AB$33)),ROW(22:22)),2)),"",INDEX($AB$1:$AC$33,SMALL(IF($AB$1:$AB$33=$AF$10,ROW($AB$1:$AB$33)),ROW(22:22)),2))</f>
        <v>Blimbing</v>
      </c>
      <c r="Q52" s="286"/>
      <c r="R52" s="289"/>
      <c r="AI52" s="286"/>
    </row>
    <row r="53" spans="2:35">
      <c r="B53" s="289"/>
      <c r="D53" s="236" t="str">
        <f t="array" ref="D53">IF(ISERROR(INDEX($AB$1:$AC$33,SMALL(IF($AB$1:$AB$33=$AF$1,ROW($AB$1:$AB$33)),ROW(23:23)),2)),"",INDEX($AB$1:$AC$33,SMALL(IF($AB$1:$AB$33=$AF$1,ROW($AB$1:$AB$33)),ROW(23:23)),2))</f>
        <v/>
      </c>
      <c r="H53" s="236" t="str">
        <f t="array" ref="H53">IF(ISERROR(INDEX($AB$1:$AC$33,SMALL(IF($AB$1:$AB$33=$AF$4,ROW($AB$1:$AB$33)),ROW(24:24)),2)),"",INDEX($AB$1:$AC$33,SMALL(IF($AB$1:$AB$33=$AF$4,ROW($AB$1:$AB$33)),ROW(24:24)),2))</f>
        <v/>
      </c>
      <c r="J53" s="236" t="str">
        <f t="array" ref="J53">IF(ISERROR(INDEX($T$1:$U$10,SMALL(IF($T$1:$T$10=$X$7,ROW($T$1:$T$10)),ROW(23:23)),2)),"",INDEX($T$1:$U$10,SMALL(IF($T$1:$T$10=$X$7,ROW($T$1:$T$10)),ROW(23:23)),2))</f>
        <v/>
      </c>
      <c r="L53" s="236" t="str">
        <f t="array" ref="L53">IF(ISERROR(INDEX($AB$1:$AC$33,SMALL(IF($AB$1:$AB$33=$AF$7,ROW($AB$1:$AB$33)),ROW(23:23)),2)),"",INDEX($AB$1:$AC$33,SMALL(IF($AB$1:$AB$33=$AF$7,ROW($AB$1:$AB$33)),ROW(23:23)),2))</f>
        <v/>
      </c>
      <c r="P53" s="236" t="str">
        <f t="array" ref="P53">IF(ISERROR(INDEX($AB$1:$AC$33,SMALL(IF($AB$1:$AB$33=$AF$10,ROW($AB$1:$AB$33)),ROW(23:23)),2)),"",INDEX($AB$1:$AC$33,SMALL(IF($AB$1:$AB$33=$AF$10,ROW($AB$1:$AB$33)),ROW(23:23)),2))</f>
        <v>Brambang</v>
      </c>
      <c r="Q53" s="286"/>
      <c r="R53" s="289"/>
      <c r="AI53" s="286"/>
    </row>
    <row r="54" spans="2:35">
      <c r="B54" s="289"/>
      <c r="D54" s="236" t="str">
        <f t="array" ref="D54">IF(ISERROR(INDEX($AB$1:$AC$33,SMALL(IF($AB$1:$AB$33=$AF$1,ROW($AB$1:$AB$33)),ROW(24:24)),2)),"",INDEX($AB$1:$AC$33,SMALL(IF($AB$1:$AB$33=$AF$1,ROW($AB$1:$AB$33)),ROW(24:24)),2))</f>
        <v/>
      </c>
      <c r="J54" s="236" t="str">
        <f t="array" ref="J54">IF(ISERROR(INDEX($T$1:$U$10,SMALL(IF($T$1:$T$10=$X$7,ROW($T$1:$T$10)),ROW(24:24)),2)),"",INDEX($T$1:$U$10,SMALL(IF($T$1:$T$10=$X$7,ROW($T$1:$T$10)),ROW(24:24)),2))</f>
        <v/>
      </c>
      <c r="L54" s="236" t="str">
        <f t="array" ref="L54">IF(ISERROR(INDEX($AB$1:$AC$33,SMALL(IF($AB$1:$AB$33=$AF$7,ROW($AB$1:$AB$33)),ROW(24:24)),2)),"",INDEX($AB$1:$AC$33,SMALL(IF($AB$1:$AB$33=$AF$7,ROW($AB$1:$AB$33)),ROW(24:24)),2))</f>
        <v/>
      </c>
      <c r="P54" s="236" t="str">
        <f t="array" ref="P54">IF(ISERROR(INDEX($AB$1:$AC$33,SMALL(IF($AB$1:$AB$33=$AF$10,ROW($AB$1:$AB$33)),ROW(24:24)),2)),"",INDEX($AB$1:$AC$33,SMALL(IF($AB$1:$AB$33=$AF$10,ROW($AB$1:$AB$33)),ROW(24:24)),2))</f>
        <v>Cengklik</v>
      </c>
      <c r="Q54" s="286"/>
      <c r="R54" s="289"/>
      <c r="AI54" s="286"/>
    </row>
    <row r="55" spans="2:35">
      <c r="B55" s="289"/>
      <c r="H55" s="236" t="str">
        <f t="array" ref="H55">IF(ISERROR(INDEX($AB$1:$AC$33,SMALL(IF($AB$1:$AB$33=$AF$4,ROW($AB$1:$AB$33)),ROW(25:25)),2)),"",INDEX($AB$1:$AC$33,SMALL(IF($AB$1:$AB$33=$AF$4,ROW($AB$1:$AB$33)),ROW(25:25)),2))</f>
        <v/>
      </c>
      <c r="P55" s="236" t="str">
        <f t="array" ref="P55">IF(ISERROR(INDEX($AB$1:$AC$33,SMALL(IF($AB$1:$AB$33=$AF$10,ROW($AB$1:$AB$33)),ROW(25:25)),2)),"",INDEX($AB$1:$AC$33,SMALL(IF($AB$1:$AB$33=$AF$10,ROW($AB$1:$AB$33)),ROW(25:25)),2))</f>
        <v>Klego</v>
      </c>
      <c r="Q55" s="286"/>
      <c r="R55" s="289"/>
      <c r="AI55" s="286"/>
    </row>
    <row r="56" spans="2:35" ht="13.5" thickBot="1">
      <c r="B56" s="370"/>
      <c r="C56" s="290"/>
      <c r="D56" s="290" t="str">
        <f t="array" ref="D56">IF(ISERROR(INDEX($AB$1:$AC$33,SMALL(IF($AB$1:$AB$33=$AF$1,ROW($AB$1:$AB$33)),ROW(25:25)),2)),"",INDEX($AB$1:$AC$33,SMALL(IF($AB$1:$AB$33=$AF$1,ROW($AB$1:$AB$33)),ROW(25:25)),2))</f>
        <v/>
      </c>
      <c r="E56" s="290"/>
      <c r="F56" s="290"/>
      <c r="G56" s="290"/>
      <c r="H56" s="290" t="str">
        <f t="array" ref="H56">IF(ISERROR(INDEX($AB$1:$AC$33,SMALL(IF($AB$1:$AB$33=$AF$4,ROW($AB$1:$AB$33)),ROW(26:26)),2)),"",INDEX($AB$1:$AC$33,SMALL(IF($AB$1:$AB$33=$AF$4,ROW($AB$1:$AB$33)),ROW(26:26)),2))</f>
        <v/>
      </c>
      <c r="I56" s="290"/>
      <c r="J56" s="290" t="str">
        <f t="array" ref="J56">IF(ISERROR(INDEX($T$1:$U$10,SMALL(IF($T$1:$T$10=$X$7,ROW($T$1:$T$10)),ROW(25:25)),2)),"",INDEX($T$1:$U$10,SMALL(IF($T$1:$T$10=$X$7,ROW($T$1:$T$10)),ROW(25:25)),2))</f>
        <v/>
      </c>
      <c r="K56" s="290"/>
      <c r="L56" s="290" t="str">
        <f t="array" ref="L56">IF(ISERROR(INDEX($AB$1:$AC$33,SMALL(IF($AB$1:$AB$33=$AF$7,ROW($AB$1:$AB$33)),ROW(25:25)),2)),"",INDEX($AB$1:$AC$33,SMALL(IF($AB$1:$AB$33=$AF$7,ROW($AB$1:$AB$33)),ROW(25:25)),2))</f>
        <v/>
      </c>
      <c r="M56" s="290"/>
      <c r="N56" s="290"/>
      <c r="O56" s="290"/>
      <c r="P56" s="290"/>
      <c r="Q56" s="400"/>
      <c r="R56" s="289"/>
      <c r="AI56" s="286"/>
    </row>
    <row r="57" spans="2:35">
      <c r="B57" s="284"/>
      <c r="D57" s="236" t="str">
        <f t="array" ref="D57">IF(ISERROR(INDEX($AB$1:$AC$33,SMALL(IF($AB$1:$AB$33=$AF$1,ROW($AB$1:$AB$33)),ROW(26:26)),2)),"",INDEX($AB$1:$AC$33,SMALL(IF($AB$1:$AB$33=$AF$1,ROW($AB$1:$AB$33)),ROW(26:26)),2))</f>
        <v/>
      </c>
      <c r="H57" s="236" t="str">
        <f t="array" ref="H57">IF(ISERROR(INDEX($AB$1:$AC$33,SMALL(IF($AB$1:$AB$33=$AF$4,ROW($AB$1:$AB$33)),ROW(27:27)),2)),"",INDEX($AB$1:$AC$33,SMALL(IF($AB$1:$AB$33=$AF$4,ROW($AB$1:$AB$33)),ROW(27:27)),2))</f>
        <v/>
      </c>
      <c r="J57" s="236" t="str">
        <f t="array" ref="J57">IF(ISERROR(INDEX($T$1:$U$10,SMALL(IF($T$1:$T$10=$X$7,ROW($T$1:$T$10)),ROW(26:26)),2)),"",INDEX($T$1:$U$10,SMALL(IF($T$1:$T$10=$X$7,ROW($T$1:$T$10)),ROW(26:26)),2))</f>
        <v/>
      </c>
      <c r="L57" s="236" t="str">
        <f t="array" ref="L57">IF(ISERROR(INDEX($AB$1:$AC$33,SMALL(IF($AB$1:$AB$33=$AF$7,ROW($AB$1:$AB$33)),ROW(26:26)),2)),"",INDEX($AB$1:$AC$33,SMALL(IF($AB$1:$AB$33=$AF$7,ROW($AB$1:$AB$33)),ROW(26:26)),2))</f>
        <v/>
      </c>
      <c r="Q57" s="284"/>
      <c r="AI57" s="284"/>
    </row>
    <row r="58" spans="2:35">
      <c r="D58" s="236" t="str">
        <f t="array" ref="D58">IF(ISERROR(INDEX($AB$1:$AC$33,SMALL(IF($AB$1:$AB$33=$AF$1,ROW($AB$1:$AB$33)),ROW(27:27)),2)),"",INDEX($AB$1:$AC$33,SMALL(IF($AB$1:$AB$33=$AF$1,ROW($AB$1:$AB$33)),ROW(27:27)),2))</f>
        <v/>
      </c>
      <c r="H58" s="236" t="str">
        <f t="array" ref="H58">IF(ISERROR(INDEX($AB$1:$AC$33,SMALL(IF($AB$1:$AB$33=$AF$4,ROW($AB$1:$AB$33)),ROW(28:28)),2)),"",INDEX($AB$1:$AC$33,SMALL(IF($AB$1:$AB$33=$AF$4,ROW($AB$1:$AB$33)),ROW(28:28)),2))</f>
        <v/>
      </c>
      <c r="J58" s="236" t="str">
        <f t="array" ref="J58">IF(ISERROR(INDEX($T$1:$U$10,SMALL(IF($T$1:$T$10=$X$7,ROW($T$1:$T$10)),ROW(27:27)),2)),"",INDEX($T$1:$U$10,SMALL(IF($T$1:$T$10=$X$7,ROW($T$1:$T$10)),ROW(27:27)),2))</f>
        <v/>
      </c>
      <c r="L58" s="236" t="str">
        <f t="array" ref="L58">IF(ISERROR(INDEX($AB$1:$AC$33,SMALL(IF($AB$1:$AB$33=$AF$7,ROW($AB$1:$AB$33)),ROW(27:27)),2)),"",INDEX($AB$1:$AC$33,SMALL(IF($AB$1:$AB$33=$AF$7,ROW($AB$1:$AB$33)),ROW(27:27)),2))</f>
        <v/>
      </c>
    </row>
    <row r="59" spans="2:35">
      <c r="D59" s="236" t="str">
        <f t="array" ref="D59">IF(ISERROR(INDEX($AB$1:$AC$33,SMALL(IF($AB$1:$AB$33=$AF$1,ROW($AB$1:$AB$33)),ROW(28:28)),2)),"",INDEX($AB$1:$AC$33,SMALL(IF($AB$1:$AB$33=$AF$1,ROW($AB$1:$AB$33)),ROW(28:28)),2))</f>
        <v/>
      </c>
      <c r="H59" s="236" t="str">
        <f t="array" ref="H59">IF(ISERROR(INDEX($AB$1:$AC$33,SMALL(IF($AB$1:$AB$33=$AF$4,ROW($AB$1:$AB$33)),ROW(29:29)),2)),"",INDEX($AB$1:$AC$33,SMALL(IF($AB$1:$AB$33=$AF$4,ROW($AB$1:$AB$33)),ROW(29:29)),2))</f>
        <v/>
      </c>
      <c r="J59" s="236" t="str">
        <f t="array" ref="J59">IF(ISERROR(INDEX($T$1:$U$10,SMALL(IF($T$1:$T$10=$X$7,ROW($T$1:$T$10)),ROW(28:28)),2)),"",INDEX($T$1:$U$10,SMALL(IF($T$1:$T$10=$X$7,ROW($T$1:$T$10)),ROW(28:28)),2))</f>
        <v/>
      </c>
      <c r="L59" s="236" t="str">
        <f t="array" ref="L59">IF(ISERROR(INDEX($AB$1:$AC$33,SMALL(IF($AB$1:$AB$33=$AF$7,ROW($AB$1:$AB$33)),ROW(28:28)),2)),"",INDEX($AB$1:$AC$33,SMALL(IF($AB$1:$AB$33=$AF$7,ROW($AB$1:$AB$33)),ROW(28:28)),2))</f>
        <v/>
      </c>
    </row>
    <row r="60" spans="2:35">
      <c r="D60" s="236" t="str">
        <f t="array" ref="D60">IF(ISERROR(INDEX($AB$1:$AC$33,SMALL(IF($AB$1:$AB$33=$AF$1,ROW($AB$1:$AB$33)),ROW(29:29)),2)),"",INDEX($AB$1:$AC$33,SMALL(IF($AB$1:$AB$33=$AF$1,ROW($AB$1:$AB$33)),ROW(29:29)),2))</f>
        <v/>
      </c>
      <c r="H60" s="236" t="str">
        <f t="array" ref="H60">IF(ISERROR(INDEX($AB$1:$AC$33,SMALL(IF($AB$1:$AB$33=$AF$4,ROW($AB$1:$AB$33)),ROW(30:30)),2)),"",INDEX($AB$1:$AC$33,SMALL(IF($AB$1:$AB$33=$AF$4,ROW($AB$1:$AB$33)),ROW(30:30)),2))</f>
        <v/>
      </c>
      <c r="J60" s="236" t="str">
        <f t="array" ref="J60">IF(ISERROR(INDEX($T$1:$U$10,SMALL(IF($T$1:$T$10=$X$7,ROW($T$1:$T$10)),ROW(29:29)),2)),"",INDEX($T$1:$U$10,SMALL(IF($T$1:$T$10=$X$7,ROW($T$1:$T$10)),ROW(29:29)),2))</f>
        <v/>
      </c>
      <c r="L60" s="236" t="str">
        <f t="array" ref="L60">IF(ISERROR(INDEX($AB$1:$AC$33,SMALL(IF($AB$1:$AB$33=$AF$7,ROW($AB$1:$AB$33)),ROW(29:29)),2)),"",INDEX($AB$1:$AC$33,SMALL(IF($AB$1:$AB$33=$AF$7,ROW($AB$1:$AB$33)),ROW(29:29)),2))</f>
        <v/>
      </c>
    </row>
    <row r="61" spans="2:35" ht="0.75" customHeight="1">
      <c r="B61" s="289"/>
      <c r="D61" s="236" t="str">
        <f t="array" ref="D61">IF(ISERROR(INDEX($AB$1:$AC$33,SMALL(IF($AB$1:$AB$33=$AF$1,ROW($AB$1:$AB$33)),ROW(30:30)),2)),"",INDEX($AB$1:$AC$33,SMALL(IF($AB$1:$AB$33=$AF$1,ROW($AB$1:$AB$33)),ROW(30:30)),2))</f>
        <v/>
      </c>
      <c r="J61" s="236" t="str">
        <f t="array" ref="J61">IF(ISERROR(INDEX($T$1:$U$10,SMALL(IF($T$1:$T$10=$X$7,ROW($T$1:$T$10)),ROW(30:30)),2)),"",INDEX($T$1:$U$10,SMALL(IF($T$1:$T$10=$X$7,ROW($T$1:$T$10)),ROW(30:30)),2))</f>
        <v/>
      </c>
      <c r="L61" s="236" t="str">
        <f t="array" ref="L61">IF(ISERROR(INDEX($AB$1:$AC$33,SMALL(IF($AB$1:$AB$33=$AF$7,ROW($AB$1:$AB$33)),ROW(30:30)),2)),"",INDEX($AB$1:$AC$33,SMALL(IF($AB$1:$AB$33=$AF$7,ROW($AB$1:$AB$33)),ROW(30:30)),2))</f>
        <v/>
      </c>
      <c r="AI61" s="286"/>
    </row>
    <row r="62" spans="2:35" hidden="1">
      <c r="B62" s="289"/>
      <c r="D62" s="236" t="str">
        <f t="array" ref="D62">IF(ISERROR(INDEX($AB$1:$AC$33,SMALL(IF($AB$1:$AB$33=$AF$1,ROW($AB$1:$AB$33)),ROW(31:31)),2)),"",INDEX($AB$1:$AC$33,SMALL(IF($AB$1:$AB$33=$AF$1,ROW($AB$1:$AB$33)),ROW(31:31)),2))</f>
        <v/>
      </c>
      <c r="AI62" s="286"/>
    </row>
    <row r="63" spans="2:35">
      <c r="D63" s="236" t="str">
        <f t="array" ref="D63">IF(ISERROR(INDEX($AB$1:$AC$33,SMALL(IF($AB$1:$AB$33=$AF$1,ROW($AB$1:$AB$33)),ROW(32:32)),2)),"",INDEX($AB$1:$AC$33,SMALL(IF($AB$1:$AB$33=$AF$1,ROW($AB$1:$AB$33)),ROW(32:32)),2))</f>
        <v/>
      </c>
      <c r="P63" s="236" t="str">
        <f t="array" ref="P63">IF(ISERROR(INDEX($AB$1:$AC$33,SMALL(IF($AB$1:$AB$33=$AF$10,ROW($AB$1:$AB$33)),ROW(32:32)),2)),"",INDEX($AB$1:$AC$33,SMALL(IF($AB$1:$AB$33=$AF$10,ROW($AB$1:$AB$33)),ROW(32:32)),2))</f>
        <v/>
      </c>
    </row>
    <row r="64" spans="2:35">
      <c r="D64" s="236" t="str">
        <f t="array" ref="D64">IF(ISERROR(INDEX($AB$1:$AC$33,SMALL(IF($AB$1:$AB$33=$AF$1,ROW($AB$1:$AB$33)),ROW(33:33)),2)),"",INDEX($AB$1:$AC$33,SMALL(IF($AB$1:$AB$33=$AF$1,ROW($AB$1:$AB$33)),ROW(33:33)),2))</f>
        <v/>
      </c>
      <c r="P64" s="236" t="str">
        <f t="array" ref="P64">IF(ISERROR(INDEX($AB$1:$AC$33,SMALL(IF($AB$1:$AB$33=$AF$10,ROW($AB$1:$AB$33)),ROW(33:33)),2)),"",INDEX($AB$1:$AC$33,SMALL(IF($AB$1:$AB$33=$AF$10,ROW($AB$1:$AB$33)),ROW(33:33)),2))</f>
        <v/>
      </c>
    </row>
    <row r="65" spans="16:16">
      <c r="P65" s="236" t="str">
        <f t="array" ref="P65">IF(ISERROR(INDEX($AB$1:$AC$33,SMALL(IF($AB$1:$AB$33=$AF$10,ROW($AB$1:$AB$33)),ROW(34:34)),2)),"",INDEX($AB$1:$AC$33,SMALL(IF($AB$1:$AB$33=$AF$10,ROW($AB$1:$AB$33)),ROW(34:34)),2))</f>
        <v/>
      </c>
    </row>
    <row r="66" spans="16:16">
      <c r="P66" s="236"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1" zoomScale="90" zoomScaleNormal="90" workbookViewId="0">
      <selection activeCell="N45" sqref="N45"/>
    </sheetView>
  </sheetViews>
  <sheetFormatPr defaultRowHeight="12.75"/>
  <cols>
    <col min="1" max="1" width="1.28515625" customWidth="1"/>
  </cols>
  <sheetData>
    <row r="2" spans="2:10" ht="13.5" thickBot="1"/>
    <row r="3" spans="2:10" ht="13.5" thickTop="1">
      <c r="B3" s="242"/>
      <c r="C3" s="243"/>
      <c r="D3" s="243"/>
      <c r="E3" s="243"/>
      <c r="F3" s="243"/>
      <c r="G3" s="243"/>
      <c r="H3" s="243"/>
      <c r="I3" s="243"/>
      <c r="J3" s="244"/>
    </row>
    <row r="4" spans="2:10">
      <c r="B4" s="245"/>
      <c r="J4" s="246"/>
    </row>
    <row r="5" spans="2:10">
      <c r="B5" s="245"/>
      <c r="J5" s="246"/>
    </row>
    <row r="6" spans="2:10">
      <c r="B6" s="245"/>
      <c r="J6" s="246"/>
    </row>
    <row r="7" spans="2:10">
      <c r="B7" s="245"/>
      <c r="J7" s="246"/>
    </row>
    <row r="8" spans="2:10">
      <c r="B8" s="245"/>
      <c r="J8" s="246"/>
    </row>
    <row r="9" spans="2:10">
      <c r="B9" s="245"/>
      <c r="J9" s="246"/>
    </row>
    <row r="10" spans="2:10">
      <c r="B10" s="245"/>
      <c r="J10" s="246"/>
    </row>
    <row r="11" spans="2:10">
      <c r="B11" s="245"/>
      <c r="J11" s="246"/>
    </row>
    <row r="12" spans="2:10" ht="15.75" customHeight="1">
      <c r="B12" s="568"/>
      <c r="C12" s="569"/>
      <c r="D12" s="569"/>
      <c r="E12" s="569"/>
      <c r="F12" s="569"/>
      <c r="G12" s="569"/>
      <c r="H12" s="569"/>
      <c r="I12" s="569"/>
      <c r="J12" s="570"/>
    </row>
    <row r="13" spans="2:10" ht="14.25" customHeight="1">
      <c r="B13" s="568"/>
      <c r="C13" s="569"/>
      <c r="D13" s="569"/>
      <c r="E13" s="569"/>
      <c r="F13" s="569"/>
      <c r="G13" s="569"/>
      <c r="H13" s="569"/>
      <c r="I13" s="569"/>
      <c r="J13" s="570"/>
    </row>
    <row r="14" spans="2:10" ht="15.75" customHeight="1">
      <c r="B14" s="568"/>
      <c r="C14" s="569"/>
      <c r="D14" s="569"/>
      <c r="E14" s="569"/>
      <c r="F14" s="569"/>
      <c r="G14" s="569"/>
      <c r="H14" s="569"/>
      <c r="I14" s="569"/>
      <c r="J14" s="570"/>
    </row>
    <row r="15" spans="2:10">
      <c r="B15" s="245"/>
      <c r="J15" s="246"/>
    </row>
    <row r="16" spans="2:10">
      <c r="B16" s="245"/>
      <c r="J16" s="246"/>
    </row>
    <row r="17" spans="2:10">
      <c r="B17" s="245"/>
      <c r="J17" s="246"/>
    </row>
    <row r="18" spans="2:10">
      <c r="B18" s="245"/>
      <c r="J18" s="246"/>
    </row>
    <row r="19" spans="2:10">
      <c r="B19" s="245"/>
      <c r="J19" s="246"/>
    </row>
    <row r="20" spans="2:10">
      <c r="B20" s="245"/>
      <c r="J20" s="246"/>
    </row>
    <row r="21" spans="2:10">
      <c r="B21" s="245"/>
      <c r="J21" s="246"/>
    </row>
    <row r="22" spans="2:10">
      <c r="B22" s="245"/>
      <c r="J22" s="246"/>
    </row>
    <row r="23" spans="2:10">
      <c r="B23" s="245"/>
      <c r="J23" s="246"/>
    </row>
    <row r="24" spans="2:10">
      <c r="B24" s="245"/>
      <c r="J24" s="246"/>
    </row>
    <row r="25" spans="2:10">
      <c r="B25" s="245"/>
      <c r="J25" s="246"/>
    </row>
    <row r="26" spans="2:10">
      <c r="B26" s="245"/>
      <c r="J26" s="246"/>
    </row>
    <row r="27" spans="2:10" ht="12.75" customHeight="1">
      <c r="B27" s="245"/>
      <c r="J27" s="246"/>
    </row>
    <row r="28" spans="2:10" ht="12.75" customHeight="1">
      <c r="B28" s="245"/>
      <c r="J28" s="246"/>
    </row>
    <row r="29" spans="2:10" ht="12.75" customHeight="1">
      <c r="B29" s="245"/>
      <c r="J29" s="246"/>
    </row>
    <row r="30" spans="2:10" ht="12.75" customHeight="1">
      <c r="B30" s="245"/>
      <c r="J30" s="246"/>
    </row>
    <row r="31" spans="2:10">
      <c r="B31" s="245"/>
      <c r="J31" s="246"/>
    </row>
    <row r="32" spans="2:10">
      <c r="B32" s="245"/>
      <c r="J32" s="246"/>
    </row>
    <row r="33" spans="2:10">
      <c r="B33" s="245"/>
      <c r="J33" s="246"/>
    </row>
    <row r="34" spans="2:10">
      <c r="B34" s="245"/>
      <c r="J34" s="246"/>
    </row>
    <row r="35" spans="2:10">
      <c r="B35" s="245"/>
      <c r="J35" s="246"/>
    </row>
    <row r="36" spans="2:10">
      <c r="B36" s="245"/>
      <c r="J36" s="246"/>
    </row>
    <row r="37" spans="2:10" ht="15" customHeight="1">
      <c r="B37" s="906"/>
      <c r="C37" s="855"/>
      <c r="D37" s="855"/>
      <c r="E37" s="855"/>
      <c r="F37" s="855"/>
      <c r="G37" s="855"/>
      <c r="H37" s="855"/>
      <c r="I37" s="855"/>
      <c r="J37" s="907"/>
    </row>
    <row r="38" spans="2:10">
      <c r="B38" s="245"/>
      <c r="J38" s="246"/>
    </row>
    <row r="39" spans="2:10" ht="20.25">
      <c r="B39" s="906" t="s">
        <v>344</v>
      </c>
      <c r="C39" s="855"/>
      <c r="D39" s="855"/>
      <c r="E39" s="855"/>
      <c r="F39" s="855"/>
      <c r="G39" s="855"/>
      <c r="H39" s="855"/>
      <c r="I39" s="855"/>
      <c r="J39" s="907"/>
    </row>
    <row r="40" spans="2:10">
      <c r="B40" s="245"/>
      <c r="J40" s="246"/>
    </row>
    <row r="41" spans="2:10">
      <c r="B41" s="245"/>
      <c r="J41" s="246"/>
    </row>
    <row r="42" spans="2:10" ht="15" customHeight="1">
      <c r="B42" s="245"/>
      <c r="J42" s="246"/>
    </row>
    <row r="43" spans="2:10" ht="26.25" customHeight="1">
      <c r="B43" s="903" t="s">
        <v>296</v>
      </c>
      <c r="C43" s="904"/>
      <c r="D43" s="904"/>
      <c r="E43" s="904"/>
      <c r="F43" s="904"/>
      <c r="G43" s="904"/>
      <c r="H43" s="904"/>
      <c r="I43" s="904"/>
      <c r="J43" s="905"/>
    </row>
    <row r="44" spans="2:10" ht="26.25">
      <c r="B44" s="903" t="s">
        <v>297</v>
      </c>
      <c r="C44" s="904"/>
      <c r="D44" s="904"/>
      <c r="E44" s="904"/>
      <c r="F44" s="904"/>
      <c r="G44" s="904"/>
      <c r="H44" s="904"/>
      <c r="I44" s="904"/>
      <c r="J44" s="905"/>
    </row>
    <row r="45" spans="2:10" ht="26.25">
      <c r="B45" s="903" t="s">
        <v>178</v>
      </c>
      <c r="C45" s="904"/>
      <c r="D45" s="904"/>
      <c r="E45" s="904"/>
      <c r="F45" s="904"/>
      <c r="G45" s="904"/>
      <c r="H45" s="904"/>
      <c r="I45" s="904"/>
      <c r="J45" s="905"/>
    </row>
    <row r="46" spans="2:10">
      <c r="B46" s="245"/>
      <c r="J46" s="246"/>
    </row>
    <row r="47" spans="2:10">
      <c r="B47" s="245"/>
      <c r="J47" s="246"/>
    </row>
    <row r="48" spans="2:10">
      <c r="B48" s="245"/>
      <c r="J48" s="246"/>
    </row>
    <row r="49" spans="2:10">
      <c r="B49" s="245"/>
      <c r="J49" s="246"/>
    </row>
    <row r="50" spans="2:10">
      <c r="B50" s="245"/>
      <c r="J50" s="246"/>
    </row>
    <row r="51" spans="2:10">
      <c r="B51" s="245"/>
      <c r="J51" s="246"/>
    </row>
    <row r="52" spans="2:10">
      <c r="B52" s="245"/>
      <c r="J52" s="246"/>
    </row>
    <row r="53" spans="2:10">
      <c r="B53" s="245"/>
      <c r="J53" s="246"/>
    </row>
    <row r="54" spans="2:10">
      <c r="B54" s="245"/>
      <c r="J54" s="246"/>
    </row>
    <row r="55" spans="2:10" ht="13.5" thickBot="1">
      <c r="B55" s="247"/>
      <c r="C55" s="248"/>
      <c r="D55" s="248"/>
      <c r="E55" s="248"/>
      <c r="F55" s="248"/>
      <c r="G55" s="248"/>
      <c r="H55" s="248"/>
      <c r="I55" s="248"/>
      <c r="J55" s="249"/>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3" t="s">
        <v>219</v>
      </c>
      <c r="C1" s="344"/>
      <c r="D1" s="355"/>
      <c r="E1" s="355"/>
    </row>
    <row r="2" spans="2:5">
      <c r="B2" s="343" t="s">
        <v>220</v>
      </c>
      <c r="C2" s="344"/>
      <c r="D2" s="355"/>
      <c r="E2" s="355"/>
    </row>
    <row r="3" spans="2:5">
      <c r="B3" s="345"/>
      <c r="C3" s="345"/>
      <c r="D3" s="356"/>
      <c r="E3" s="356"/>
    </row>
    <row r="4" spans="2:5" ht="38.25">
      <c r="B4" s="346" t="s">
        <v>221</v>
      </c>
      <c r="C4" s="345"/>
      <c r="D4" s="356"/>
      <c r="E4" s="356"/>
    </row>
    <row r="5" spans="2:5">
      <c r="B5" s="345"/>
      <c r="C5" s="345"/>
      <c r="D5" s="356"/>
      <c r="E5" s="356"/>
    </row>
    <row r="6" spans="2:5" ht="25.5">
      <c r="B6" s="343" t="s">
        <v>222</v>
      </c>
      <c r="C6" s="344"/>
      <c r="D6" s="355"/>
      <c r="E6" s="357" t="s">
        <v>223</v>
      </c>
    </row>
    <row r="7" spans="2:5" ht="13.5" thickBot="1">
      <c r="B7" s="345"/>
      <c r="C7" s="345"/>
      <c r="D7" s="356"/>
      <c r="E7" s="356"/>
    </row>
    <row r="8" spans="2:5" ht="38.25">
      <c r="B8" s="347" t="s">
        <v>224</v>
      </c>
      <c r="C8" s="348"/>
      <c r="D8" s="358"/>
      <c r="E8" s="359">
        <v>52</v>
      </c>
    </row>
    <row r="9" spans="2:5">
      <c r="B9" s="349"/>
      <c r="C9" s="345"/>
      <c r="D9" s="356"/>
      <c r="E9" s="360" t="s">
        <v>225</v>
      </c>
    </row>
    <row r="10" spans="2:5">
      <c r="B10" s="349"/>
      <c r="C10" s="345"/>
      <c r="D10" s="356"/>
      <c r="E10" s="360" t="s">
        <v>226</v>
      </c>
    </row>
    <row r="11" spans="2:5">
      <c r="B11" s="349"/>
      <c r="C11" s="345"/>
      <c r="D11" s="356"/>
      <c r="E11" s="360" t="s">
        <v>227</v>
      </c>
    </row>
    <row r="12" spans="2:5">
      <c r="B12" s="349"/>
      <c r="C12" s="345"/>
      <c r="D12" s="356"/>
      <c r="E12" s="360" t="s">
        <v>228</v>
      </c>
    </row>
    <row r="13" spans="2:5">
      <c r="B13" s="349"/>
      <c r="C13" s="345"/>
      <c r="D13" s="356"/>
      <c r="E13" s="360" t="s">
        <v>229</v>
      </c>
    </row>
    <row r="14" spans="2:5">
      <c r="B14" s="349"/>
      <c r="C14" s="345"/>
      <c r="D14" s="356"/>
      <c r="E14" s="360" t="s">
        <v>230</v>
      </c>
    </row>
    <row r="15" spans="2:5">
      <c r="B15" s="349"/>
      <c r="C15" s="345"/>
      <c r="D15" s="356"/>
      <c r="E15" s="360" t="s">
        <v>231</v>
      </c>
    </row>
    <row r="16" spans="2:5">
      <c r="B16" s="349"/>
      <c r="C16" s="345"/>
      <c r="D16" s="356"/>
      <c r="E16" s="360" t="s">
        <v>232</v>
      </c>
    </row>
    <row r="17" spans="2:5">
      <c r="B17" s="349"/>
      <c r="C17" s="345"/>
      <c r="D17" s="356"/>
      <c r="E17" s="360" t="s">
        <v>233</v>
      </c>
    </row>
    <row r="18" spans="2:5">
      <c r="B18" s="349"/>
      <c r="C18" s="345"/>
      <c r="D18" s="356"/>
      <c r="E18" s="360" t="s">
        <v>234</v>
      </c>
    </row>
    <row r="19" spans="2:5" ht="13.5" thickBot="1">
      <c r="B19" s="350"/>
      <c r="C19" s="351"/>
      <c r="D19" s="361"/>
      <c r="E19" s="362" t="s">
        <v>235</v>
      </c>
    </row>
    <row r="20" spans="2:5" ht="13.5" thickBot="1">
      <c r="B20" s="345"/>
      <c r="C20" s="345"/>
      <c r="D20" s="356"/>
      <c r="E20" s="356"/>
    </row>
    <row r="21" spans="2:5" ht="38.25">
      <c r="B21" s="352" t="s">
        <v>236</v>
      </c>
      <c r="C21" s="348"/>
      <c r="D21" s="358"/>
      <c r="E21" s="359">
        <v>2</v>
      </c>
    </row>
    <row r="22" spans="2:5">
      <c r="B22" s="349"/>
      <c r="C22" s="345"/>
      <c r="D22" s="356"/>
      <c r="E22" s="363" t="s">
        <v>232</v>
      </c>
    </row>
    <row r="23" spans="2:5" ht="13.5" thickBot="1">
      <c r="B23" s="350"/>
      <c r="C23" s="351"/>
      <c r="D23" s="361"/>
      <c r="E23" s="364" t="s">
        <v>234</v>
      </c>
    </row>
    <row r="24" spans="2:5" ht="13.5" thickBot="1">
      <c r="B24" s="345"/>
      <c r="C24" s="345"/>
      <c r="D24" s="356"/>
      <c r="E24" s="356"/>
    </row>
    <row r="25" spans="2:5" ht="38.25">
      <c r="B25" s="352" t="s">
        <v>237</v>
      </c>
      <c r="C25" s="348"/>
      <c r="D25" s="358"/>
      <c r="E25" s="359">
        <v>8</v>
      </c>
    </row>
    <row r="26" spans="2:5">
      <c r="B26" s="349"/>
      <c r="C26" s="345"/>
      <c r="D26" s="356"/>
      <c r="E26" s="363" t="s">
        <v>232</v>
      </c>
    </row>
    <row r="27" spans="2:5" ht="13.5" thickBot="1">
      <c r="B27" s="350"/>
      <c r="C27" s="351"/>
      <c r="D27" s="361"/>
      <c r="E27" s="364" t="s">
        <v>234</v>
      </c>
    </row>
    <row r="28" spans="2:5" ht="13.5" thickBot="1">
      <c r="B28" s="345"/>
      <c r="C28" s="345"/>
      <c r="D28" s="356"/>
      <c r="E28" s="356"/>
    </row>
    <row r="29" spans="2:5" ht="51">
      <c r="B29" s="352" t="s">
        <v>238</v>
      </c>
      <c r="C29" s="348"/>
      <c r="D29" s="358"/>
      <c r="E29" s="359">
        <v>10</v>
      </c>
    </row>
    <row r="30" spans="2:5" ht="25.5">
      <c r="B30" s="349"/>
      <c r="C30" s="345"/>
      <c r="D30" s="356"/>
      <c r="E30" s="363" t="s">
        <v>239</v>
      </c>
    </row>
    <row r="31" spans="2:5" ht="25.5">
      <c r="B31" s="349"/>
      <c r="C31" s="345"/>
      <c r="D31" s="356"/>
      <c r="E31" s="365" t="s">
        <v>240</v>
      </c>
    </row>
    <row r="32" spans="2:5" ht="25.5">
      <c r="B32" s="349"/>
      <c r="C32" s="345"/>
      <c r="D32" s="356"/>
      <c r="E32" s="365" t="s">
        <v>241</v>
      </c>
    </row>
    <row r="33" spans="2:5" ht="25.5">
      <c r="B33" s="349"/>
      <c r="C33" s="345"/>
      <c r="D33" s="356"/>
      <c r="E33" s="365" t="s">
        <v>242</v>
      </c>
    </row>
    <row r="34" spans="2:5">
      <c r="B34" s="349"/>
      <c r="C34" s="345"/>
      <c r="D34" s="356"/>
      <c r="E34" s="365" t="s">
        <v>243</v>
      </c>
    </row>
    <row r="35" spans="2:5" ht="25.5">
      <c r="B35" s="349"/>
      <c r="C35" s="345"/>
      <c r="D35" s="356"/>
      <c r="E35" s="365" t="s">
        <v>244</v>
      </c>
    </row>
    <row r="36" spans="2:5" ht="38.25">
      <c r="B36" s="349"/>
      <c r="C36" s="345"/>
      <c r="D36" s="356"/>
      <c r="E36" s="365" t="s">
        <v>245</v>
      </c>
    </row>
    <row r="37" spans="2:5" ht="25.5">
      <c r="B37" s="349"/>
      <c r="C37" s="345"/>
      <c r="D37" s="356"/>
      <c r="E37" s="365" t="s">
        <v>246</v>
      </c>
    </row>
    <row r="38" spans="2:5" ht="25.5">
      <c r="B38" s="349"/>
      <c r="C38" s="345"/>
      <c r="D38" s="356"/>
      <c r="E38" s="365" t="s">
        <v>247</v>
      </c>
    </row>
    <row r="39" spans="2:5" ht="26.25" thickBot="1">
      <c r="B39" s="350"/>
      <c r="C39" s="351"/>
      <c r="D39" s="361"/>
      <c r="E39" s="364" t="s">
        <v>248</v>
      </c>
    </row>
    <row r="40" spans="2:5">
      <c r="B40" s="345"/>
      <c r="C40" s="345"/>
      <c r="D40" s="356"/>
      <c r="E40" s="356"/>
    </row>
    <row r="41" spans="2:5">
      <c r="B41" s="345"/>
      <c r="C41" s="345"/>
      <c r="D41" s="356"/>
      <c r="E41" s="356"/>
    </row>
    <row r="42" spans="2:5">
      <c r="B42" s="344" t="s">
        <v>249</v>
      </c>
      <c r="C42" s="344"/>
      <c r="D42" s="355"/>
      <c r="E42" s="355"/>
    </row>
    <row r="43" spans="2:5" ht="13.5" thickBot="1">
      <c r="B43" s="345"/>
      <c r="C43" s="345"/>
      <c r="D43" s="356"/>
      <c r="E43" s="356"/>
    </row>
    <row r="44" spans="2:5" ht="51">
      <c r="B44" s="352" t="s">
        <v>250</v>
      </c>
      <c r="C44" s="348"/>
      <c r="D44" s="358"/>
      <c r="E44" s="359">
        <v>1</v>
      </c>
    </row>
    <row r="45" spans="2:5" ht="13.5" thickBot="1">
      <c r="B45" s="350"/>
      <c r="C45" s="351"/>
      <c r="D45" s="361"/>
      <c r="E45" s="366" t="s">
        <v>251</v>
      </c>
    </row>
    <row r="46" spans="2:5" ht="13.5" thickBot="1">
      <c r="B46" s="345"/>
      <c r="C46" s="345"/>
      <c r="D46" s="356"/>
      <c r="E46" s="356"/>
    </row>
    <row r="47" spans="2:5" ht="39" thickBot="1">
      <c r="B47" s="353" t="s">
        <v>252</v>
      </c>
      <c r="C47" s="354"/>
      <c r="D47" s="367"/>
      <c r="E47" s="368">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11" sqref="J11"/>
    </sheetView>
  </sheetViews>
  <sheetFormatPr defaultRowHeight="12.75"/>
  <cols>
    <col min="1" max="1" width="3.7109375" style="214" customWidth="1"/>
    <col min="2" max="2" width="13.42578125" style="214" customWidth="1"/>
    <col min="3" max="4" width="14.140625" style="214" hidden="1" customWidth="1"/>
    <col min="5" max="5" width="13.5703125" style="214" hidden="1" customWidth="1"/>
    <col min="6" max="6" width="14.140625" style="214" hidden="1" customWidth="1"/>
    <col min="7" max="9" width="14.5703125" style="214" customWidth="1"/>
    <col min="10" max="10" width="14.85546875" style="214" customWidth="1"/>
    <col min="11" max="11" width="15.140625" style="214" customWidth="1"/>
    <col min="12" max="12" width="14.7109375" style="214" customWidth="1"/>
    <col min="13" max="16384" width="9.140625" style="214"/>
  </cols>
  <sheetData>
    <row r="2" spans="2:12" ht="18.75">
      <c r="B2" s="819" t="s">
        <v>286</v>
      </c>
      <c r="C2" s="819"/>
      <c r="D2" s="819"/>
      <c r="E2" s="819"/>
      <c r="F2" s="819"/>
      <c r="G2" s="819"/>
      <c r="H2" s="819"/>
      <c r="I2" s="819"/>
      <c r="J2" s="819"/>
      <c r="K2" s="819"/>
    </row>
    <row r="3" spans="2:12" ht="13.5" thickBot="1"/>
    <row r="4" spans="2:12" ht="15.75">
      <c r="B4" s="149" t="s">
        <v>1</v>
      </c>
      <c r="C4" s="150" t="s">
        <v>128</v>
      </c>
      <c r="D4" s="150" t="s">
        <v>130</v>
      </c>
      <c r="E4" s="150" t="s">
        <v>150</v>
      </c>
      <c r="F4" s="151" t="s">
        <v>154</v>
      </c>
      <c r="G4" s="151" t="s">
        <v>210</v>
      </c>
      <c r="H4" s="151" t="s">
        <v>267</v>
      </c>
      <c r="I4" s="151" t="s">
        <v>268</v>
      </c>
      <c r="J4" s="151" t="s">
        <v>269</v>
      </c>
      <c r="K4" s="458" t="s">
        <v>284</v>
      </c>
      <c r="L4" s="458" t="s">
        <v>298</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9">
        <v>15.673</v>
      </c>
      <c r="L5" s="459">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9">
        <v>31.216999999999999</v>
      </c>
      <c r="L6" s="459">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9">
        <v>30.265999999999998</v>
      </c>
      <c r="L7" s="459">
        <v>30.831</v>
      </c>
    </row>
    <row r="8" spans="2:12" ht="15.75">
      <c r="B8" s="74" t="s">
        <v>5</v>
      </c>
      <c r="C8" s="152">
        <v>36.353999999999999</v>
      </c>
      <c r="D8" s="152">
        <v>38.808</v>
      </c>
      <c r="E8" s="75">
        <v>32.805</v>
      </c>
      <c r="F8" s="145">
        <v>29.25</v>
      </c>
      <c r="G8" s="145">
        <v>32.011000000000003</v>
      </c>
      <c r="H8" s="145">
        <v>31</v>
      </c>
      <c r="I8" s="145">
        <v>31.433</v>
      </c>
      <c r="J8" s="145">
        <v>32.732999999999997</v>
      </c>
      <c r="K8" s="459">
        <v>28.968</v>
      </c>
      <c r="L8" s="459">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9">
        <v>30.831</v>
      </c>
      <c r="L9" s="459">
        <v>35.097999999999999</v>
      </c>
    </row>
    <row r="10" spans="2:12" ht="15.75">
      <c r="B10" s="74" t="s">
        <v>7</v>
      </c>
      <c r="C10" s="152">
        <v>27.829000000000001</v>
      </c>
      <c r="D10" s="152">
        <v>31.65</v>
      </c>
      <c r="E10" s="75">
        <v>29.475999999999999</v>
      </c>
      <c r="F10" s="145">
        <v>19</v>
      </c>
      <c r="G10" s="145">
        <v>30.04</v>
      </c>
      <c r="H10" s="145">
        <v>19.18</v>
      </c>
      <c r="I10" s="145">
        <v>19.666</v>
      </c>
      <c r="J10" s="145">
        <v>25.044</v>
      </c>
      <c r="K10" s="459">
        <v>25.69</v>
      </c>
      <c r="L10" s="459">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9">
        <v>20.994</v>
      </c>
      <c r="L11" s="459">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9">
        <v>13.994999999999999</v>
      </c>
      <c r="L12" s="459"/>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9">
        <v>11.603999999999999</v>
      </c>
      <c r="L13" s="459"/>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9">
        <v>9.0850000000000009</v>
      </c>
      <c r="L14" s="459"/>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9">
        <v>10.884</v>
      </c>
      <c r="L15" s="459"/>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60">
        <v>17.815999999999999</v>
      </c>
      <c r="L16" s="460"/>
    </row>
    <row r="17" spans="4:4" ht="15.75">
      <c r="D17" s="208" t="s">
        <v>68</v>
      </c>
    </row>
    <row r="48" spans="2:3">
      <c r="B48" s="215" t="s">
        <v>14</v>
      </c>
      <c r="C48" s="215"/>
    </row>
    <row r="49" spans="2:2">
      <c r="B49" s="215" t="s">
        <v>15</v>
      </c>
    </row>
    <row r="50" spans="2:2">
      <c r="B50" s="215"/>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8" t="s">
        <v>333</v>
      </c>
      <c r="C1" s="908"/>
      <c r="D1" s="908"/>
      <c r="E1" s="908"/>
      <c r="F1" s="908"/>
      <c r="G1" s="908"/>
      <c r="H1" s="908"/>
      <c r="I1" s="908"/>
      <c r="J1" s="908"/>
      <c r="K1" s="908"/>
      <c r="L1" s="908"/>
      <c r="M1" s="908"/>
      <c r="N1" s="908"/>
      <c r="O1" s="908"/>
    </row>
    <row r="3" spans="2:15" ht="38.25" customHeight="1">
      <c r="B3" s="416" t="s">
        <v>266</v>
      </c>
      <c r="C3" s="417" t="s">
        <v>332</v>
      </c>
      <c r="D3" s="414" t="s">
        <v>257</v>
      </c>
      <c r="E3" s="414" t="s">
        <v>258</v>
      </c>
      <c r="F3" s="414" t="s">
        <v>259</v>
      </c>
      <c r="G3" s="414" t="s">
        <v>260</v>
      </c>
      <c r="H3" s="414" t="s">
        <v>6</v>
      </c>
      <c r="I3" s="414" t="s">
        <v>261</v>
      </c>
      <c r="J3" s="414" t="s">
        <v>262</v>
      </c>
      <c r="K3" s="414" t="s">
        <v>263</v>
      </c>
      <c r="L3" s="414" t="s">
        <v>255</v>
      </c>
      <c r="M3" s="414" t="s">
        <v>256</v>
      </c>
      <c r="N3" s="414" t="s">
        <v>264</v>
      </c>
      <c r="O3" s="414" t="s">
        <v>265</v>
      </c>
    </row>
    <row r="4" spans="2:15" ht="25.5" customHeight="1">
      <c r="B4" s="414">
        <v>1</v>
      </c>
      <c r="C4" s="418" t="s">
        <v>300</v>
      </c>
      <c r="D4" s="414"/>
      <c r="E4" s="414"/>
      <c r="F4" s="414"/>
      <c r="G4" s="414"/>
      <c r="H4" s="414"/>
      <c r="I4" s="414"/>
      <c r="J4" s="415"/>
      <c r="K4" s="415"/>
      <c r="L4" s="415"/>
      <c r="M4" s="415"/>
      <c r="N4" s="415"/>
      <c r="O4" s="415"/>
    </row>
    <row r="5" spans="2:15" ht="26.25" customHeight="1">
      <c r="B5" s="414">
        <f>B4+1</f>
        <v>2</v>
      </c>
      <c r="C5" s="418" t="s">
        <v>301</v>
      </c>
      <c r="D5" s="414"/>
      <c r="E5" s="414"/>
      <c r="F5" s="414"/>
      <c r="G5" s="414"/>
      <c r="H5" s="414"/>
      <c r="I5" s="414"/>
      <c r="J5" s="415"/>
      <c r="K5" s="415"/>
      <c r="L5" s="415"/>
      <c r="M5" s="415"/>
      <c r="N5" s="415"/>
      <c r="O5" s="415"/>
    </row>
    <row r="6" spans="2:15" ht="24" customHeight="1">
      <c r="B6" s="414">
        <f t="shared" ref="B6:B35" si="0">B5+1</f>
        <v>3</v>
      </c>
      <c r="C6" s="418" t="s">
        <v>302</v>
      </c>
      <c r="D6" s="414"/>
      <c r="E6" s="414"/>
      <c r="F6" s="414"/>
      <c r="G6" s="414"/>
      <c r="H6" s="414"/>
      <c r="I6" s="414"/>
      <c r="J6" s="415"/>
      <c r="K6" s="415"/>
      <c r="L6" s="415"/>
      <c r="M6" s="415"/>
      <c r="N6" s="415"/>
      <c r="O6" s="415"/>
    </row>
    <row r="7" spans="2:15" ht="24" customHeight="1">
      <c r="B7" s="414">
        <f t="shared" si="0"/>
        <v>4</v>
      </c>
      <c r="C7" s="418" t="s">
        <v>303</v>
      </c>
      <c r="D7" s="414"/>
      <c r="E7" s="414"/>
      <c r="F7" s="414"/>
      <c r="G7" s="414"/>
      <c r="H7" s="414"/>
      <c r="I7" s="414"/>
      <c r="J7" s="415"/>
      <c r="K7" s="415"/>
      <c r="L7" s="415"/>
      <c r="M7" s="415"/>
      <c r="N7" s="415"/>
      <c r="O7" s="415"/>
    </row>
    <row r="8" spans="2:15" ht="27" customHeight="1">
      <c r="B8" s="414">
        <f t="shared" si="0"/>
        <v>5</v>
      </c>
      <c r="C8" s="418" t="s">
        <v>304</v>
      </c>
      <c r="D8" s="414"/>
      <c r="E8" s="414"/>
      <c r="F8" s="414"/>
      <c r="G8" s="414"/>
      <c r="H8" s="414"/>
      <c r="I8" s="414"/>
      <c r="J8" s="415"/>
      <c r="K8" s="415"/>
      <c r="L8" s="415"/>
      <c r="M8" s="415"/>
      <c r="N8" s="415"/>
      <c r="O8" s="415"/>
    </row>
    <row r="9" spans="2:15" ht="24" customHeight="1">
      <c r="B9" s="414">
        <f t="shared" si="0"/>
        <v>6</v>
      </c>
      <c r="C9" s="418" t="s">
        <v>305</v>
      </c>
      <c r="D9" s="414"/>
      <c r="E9" s="414"/>
      <c r="F9" s="414"/>
      <c r="G9" s="414"/>
      <c r="H9" s="414"/>
      <c r="I9" s="414"/>
      <c r="J9" s="415"/>
      <c r="K9" s="415"/>
      <c r="L9" s="415"/>
      <c r="M9" s="415"/>
      <c r="N9" s="415"/>
      <c r="O9" s="415"/>
    </row>
    <row r="10" spans="2:15" ht="23.25" customHeight="1">
      <c r="B10" s="414">
        <f t="shared" si="0"/>
        <v>7</v>
      </c>
      <c r="C10" s="418" t="s">
        <v>306</v>
      </c>
      <c r="D10" s="415"/>
      <c r="E10" s="415"/>
      <c r="F10" s="415"/>
      <c r="G10" s="415"/>
      <c r="H10" s="415"/>
      <c r="I10" s="415"/>
      <c r="J10" s="415"/>
      <c r="K10" s="415"/>
      <c r="L10" s="415"/>
      <c r="M10" s="415"/>
      <c r="N10" s="415"/>
      <c r="O10" s="415"/>
    </row>
    <row r="11" spans="2:15" ht="26.25" customHeight="1">
      <c r="B11" s="414">
        <f t="shared" si="0"/>
        <v>8</v>
      </c>
      <c r="C11" s="418" t="s">
        <v>307</v>
      </c>
      <c r="D11" s="415"/>
      <c r="E11" s="415"/>
      <c r="F11" s="415"/>
      <c r="G11" s="415"/>
      <c r="H11" s="415"/>
      <c r="I11" s="415"/>
      <c r="J11" s="415"/>
      <c r="K11" s="415"/>
      <c r="L11" s="415"/>
      <c r="M11" s="415"/>
      <c r="N11" s="415"/>
      <c r="O11" s="415"/>
    </row>
    <row r="12" spans="2:15" ht="24.75" customHeight="1">
      <c r="B12" s="414">
        <f t="shared" si="0"/>
        <v>9</v>
      </c>
      <c r="C12" s="418" t="s">
        <v>308</v>
      </c>
      <c r="D12" s="415"/>
      <c r="E12" s="415"/>
      <c r="F12" s="415"/>
      <c r="G12" s="415"/>
      <c r="H12" s="415"/>
      <c r="I12" s="415"/>
      <c r="J12" s="415"/>
      <c r="K12" s="415"/>
      <c r="L12" s="415"/>
      <c r="M12" s="415"/>
      <c r="N12" s="415"/>
      <c r="O12" s="415"/>
    </row>
    <row r="13" spans="2:15" ht="24" customHeight="1">
      <c r="B13" s="414">
        <f t="shared" si="0"/>
        <v>10</v>
      </c>
      <c r="C13" s="418" t="s">
        <v>309</v>
      </c>
      <c r="D13" s="415"/>
      <c r="E13" s="415"/>
      <c r="F13" s="415"/>
      <c r="G13" s="415"/>
      <c r="H13" s="415"/>
      <c r="I13" s="415"/>
      <c r="J13" s="415"/>
      <c r="K13" s="415"/>
      <c r="L13" s="415"/>
      <c r="M13" s="415"/>
      <c r="N13" s="415"/>
      <c r="O13" s="415"/>
    </row>
    <row r="14" spans="2:15" ht="25.5" customHeight="1">
      <c r="B14" s="414">
        <f t="shared" si="0"/>
        <v>11</v>
      </c>
      <c r="C14" s="418" t="s">
        <v>310</v>
      </c>
      <c r="D14" s="415"/>
      <c r="E14" s="415"/>
      <c r="F14" s="415"/>
      <c r="G14" s="415"/>
      <c r="H14" s="415"/>
      <c r="I14" s="415"/>
      <c r="J14" s="415"/>
      <c r="K14" s="415"/>
      <c r="L14" s="415"/>
      <c r="M14" s="415"/>
      <c r="N14" s="415"/>
      <c r="O14" s="415"/>
    </row>
    <row r="15" spans="2:15" ht="25.5" customHeight="1">
      <c r="B15" s="414">
        <f t="shared" si="0"/>
        <v>12</v>
      </c>
      <c r="C15" s="715" t="s">
        <v>311</v>
      </c>
      <c r="D15" s="415"/>
      <c r="E15" s="415"/>
      <c r="F15" s="415"/>
      <c r="G15" s="415"/>
      <c r="H15" s="415"/>
      <c r="I15" s="415"/>
      <c r="J15" s="415"/>
      <c r="K15" s="415"/>
      <c r="L15" s="415"/>
      <c r="M15" s="415"/>
      <c r="N15" s="415"/>
      <c r="O15" s="415"/>
    </row>
    <row r="16" spans="2:15" ht="24.75" customHeight="1">
      <c r="B16" s="414">
        <f t="shared" si="0"/>
        <v>13</v>
      </c>
      <c r="C16" s="715" t="s">
        <v>312</v>
      </c>
      <c r="D16" s="415"/>
      <c r="E16" s="415"/>
      <c r="F16" s="415"/>
      <c r="G16" s="415"/>
      <c r="H16" s="415"/>
      <c r="I16" s="415"/>
      <c r="J16" s="415"/>
      <c r="K16" s="415"/>
      <c r="L16" s="415"/>
      <c r="M16" s="415"/>
      <c r="N16" s="415"/>
      <c r="O16" s="415"/>
    </row>
    <row r="17" spans="2:15" ht="24.75" customHeight="1">
      <c r="B17" s="414">
        <f t="shared" si="0"/>
        <v>14</v>
      </c>
      <c r="C17" s="715" t="s">
        <v>313</v>
      </c>
      <c r="D17" s="415"/>
      <c r="E17" s="415"/>
      <c r="F17" s="415"/>
      <c r="G17" s="415"/>
      <c r="H17" s="415"/>
      <c r="I17" s="415"/>
      <c r="J17" s="415"/>
      <c r="K17" s="415"/>
      <c r="L17" s="415"/>
      <c r="M17" s="415"/>
      <c r="N17" s="415"/>
      <c r="O17" s="415"/>
    </row>
    <row r="18" spans="2:15" ht="24" customHeight="1">
      <c r="B18" s="414">
        <f t="shared" si="0"/>
        <v>15</v>
      </c>
      <c r="C18" s="715" t="s">
        <v>314</v>
      </c>
      <c r="D18" s="415"/>
      <c r="E18" s="415"/>
      <c r="F18" s="415"/>
      <c r="G18" s="415"/>
      <c r="H18" s="415"/>
      <c r="I18" s="415"/>
      <c r="J18" s="415"/>
      <c r="K18" s="415"/>
      <c r="L18" s="415"/>
      <c r="M18" s="415"/>
      <c r="N18" s="415"/>
      <c r="O18" s="415"/>
    </row>
    <row r="19" spans="2:15" ht="26.25" customHeight="1">
      <c r="B19" s="414">
        <f t="shared" si="0"/>
        <v>16</v>
      </c>
      <c r="C19" s="715" t="s">
        <v>315</v>
      </c>
      <c r="D19" s="415"/>
      <c r="E19" s="415"/>
      <c r="F19" s="415"/>
      <c r="G19" s="415"/>
      <c r="H19" s="415"/>
      <c r="I19" s="415"/>
      <c r="J19" s="415"/>
      <c r="K19" s="415"/>
      <c r="L19" s="415"/>
      <c r="M19" s="415"/>
      <c r="N19" s="415"/>
      <c r="O19" s="415"/>
    </row>
    <row r="20" spans="2:15" ht="24" customHeight="1">
      <c r="B20" s="414">
        <f t="shared" si="0"/>
        <v>17</v>
      </c>
      <c r="C20" s="715" t="s">
        <v>316</v>
      </c>
      <c r="D20" s="415"/>
      <c r="E20" s="415"/>
      <c r="F20" s="415"/>
      <c r="G20" s="415"/>
      <c r="H20" s="415"/>
      <c r="I20" s="415"/>
      <c r="J20" s="415"/>
      <c r="K20" s="415"/>
      <c r="L20" s="415"/>
      <c r="M20" s="415"/>
      <c r="N20" s="415"/>
      <c r="O20" s="415"/>
    </row>
    <row r="21" spans="2:15" ht="24" customHeight="1">
      <c r="B21" s="414">
        <f t="shared" si="0"/>
        <v>18</v>
      </c>
      <c r="C21" s="715" t="s">
        <v>317</v>
      </c>
      <c r="D21" s="415"/>
      <c r="E21" s="415"/>
      <c r="F21" s="415"/>
      <c r="G21" s="415"/>
      <c r="H21" s="415"/>
      <c r="I21" s="415"/>
      <c r="J21" s="415"/>
      <c r="K21" s="415"/>
      <c r="L21" s="415"/>
      <c r="M21" s="415"/>
      <c r="N21" s="415"/>
      <c r="O21" s="415"/>
    </row>
    <row r="22" spans="2:15" ht="24" customHeight="1">
      <c r="B22" s="414">
        <f t="shared" si="0"/>
        <v>19</v>
      </c>
      <c r="C22" s="715" t="s">
        <v>318</v>
      </c>
      <c r="D22" s="415"/>
      <c r="E22" s="415"/>
      <c r="F22" s="415"/>
      <c r="G22" s="415"/>
      <c r="H22" s="415"/>
      <c r="I22" s="415"/>
      <c r="J22" s="415"/>
      <c r="K22" s="415"/>
      <c r="L22" s="415"/>
      <c r="M22" s="415"/>
      <c r="N22" s="415"/>
      <c r="O22" s="415"/>
    </row>
    <row r="23" spans="2:15" ht="25.5" customHeight="1">
      <c r="B23" s="414">
        <f t="shared" si="0"/>
        <v>20</v>
      </c>
      <c r="C23" s="715" t="s">
        <v>319</v>
      </c>
      <c r="D23" s="415"/>
      <c r="E23" s="415"/>
      <c r="F23" s="415"/>
      <c r="G23" s="415"/>
      <c r="H23" s="415"/>
      <c r="I23" s="415"/>
      <c r="J23" s="415"/>
      <c r="K23" s="415"/>
      <c r="L23" s="415"/>
      <c r="M23" s="415"/>
      <c r="N23" s="415"/>
      <c r="O23" s="415"/>
    </row>
    <row r="24" spans="2:15" ht="24.75" customHeight="1">
      <c r="B24" s="414">
        <f t="shared" si="0"/>
        <v>21</v>
      </c>
      <c r="C24" s="715" t="s">
        <v>320</v>
      </c>
      <c r="D24" s="415"/>
      <c r="E24" s="415"/>
      <c r="F24" s="415"/>
      <c r="G24" s="415"/>
      <c r="H24" s="415"/>
      <c r="I24" s="415"/>
      <c r="J24" s="415"/>
      <c r="K24" s="415"/>
      <c r="L24" s="415"/>
      <c r="M24" s="415"/>
      <c r="N24" s="415"/>
      <c r="O24" s="415"/>
    </row>
    <row r="25" spans="2:15" ht="25.5" customHeight="1">
      <c r="B25" s="414">
        <f t="shared" si="0"/>
        <v>22</v>
      </c>
      <c r="C25" s="715" t="s">
        <v>321</v>
      </c>
      <c r="D25" s="415"/>
      <c r="E25" s="415"/>
      <c r="F25" s="415"/>
      <c r="G25" s="415"/>
      <c r="H25" s="415"/>
      <c r="I25" s="415"/>
      <c r="J25" s="415"/>
      <c r="K25" s="415"/>
      <c r="L25" s="415"/>
      <c r="M25" s="415"/>
      <c r="N25" s="415"/>
      <c r="O25" s="415"/>
    </row>
    <row r="26" spans="2:15" ht="25.5" customHeight="1">
      <c r="B26" s="414">
        <f t="shared" si="0"/>
        <v>23</v>
      </c>
      <c r="C26" s="715" t="s">
        <v>322</v>
      </c>
      <c r="D26" s="415"/>
      <c r="E26" s="415"/>
      <c r="F26" s="415"/>
      <c r="G26" s="415"/>
      <c r="H26" s="415"/>
      <c r="I26" s="415"/>
      <c r="J26" s="415"/>
      <c r="K26" s="415"/>
      <c r="L26" s="415"/>
      <c r="M26" s="415"/>
      <c r="N26" s="415"/>
      <c r="O26" s="415"/>
    </row>
    <row r="27" spans="2:15" ht="25.5" customHeight="1">
      <c r="B27" s="414">
        <f t="shared" si="0"/>
        <v>24</v>
      </c>
      <c r="C27" s="715" t="s">
        <v>323</v>
      </c>
      <c r="D27" s="415"/>
      <c r="E27" s="415"/>
      <c r="F27" s="415"/>
      <c r="G27" s="415"/>
      <c r="H27" s="415"/>
      <c r="I27" s="415"/>
      <c r="J27" s="415"/>
      <c r="K27" s="415"/>
      <c r="L27" s="415"/>
      <c r="M27" s="415"/>
      <c r="N27" s="415"/>
      <c r="O27" s="415"/>
    </row>
    <row r="28" spans="2:15" ht="24.75" customHeight="1">
      <c r="B28" s="414">
        <f t="shared" si="0"/>
        <v>25</v>
      </c>
      <c r="C28" s="715" t="s">
        <v>324</v>
      </c>
      <c r="D28" s="415"/>
      <c r="E28" s="415"/>
      <c r="F28" s="415"/>
      <c r="G28" s="415"/>
      <c r="H28" s="415"/>
      <c r="I28" s="415"/>
      <c r="J28" s="415"/>
      <c r="K28" s="415"/>
      <c r="L28" s="415"/>
      <c r="M28" s="415"/>
      <c r="N28" s="415"/>
      <c r="O28" s="415"/>
    </row>
    <row r="29" spans="2:15" ht="24.75" customHeight="1">
      <c r="B29" s="414">
        <f t="shared" si="0"/>
        <v>26</v>
      </c>
      <c r="C29" s="715" t="s">
        <v>325</v>
      </c>
      <c r="D29" s="415"/>
      <c r="E29" s="415"/>
      <c r="F29" s="415"/>
      <c r="G29" s="415"/>
      <c r="H29" s="415"/>
      <c r="I29" s="415"/>
      <c r="J29" s="415"/>
      <c r="K29" s="415"/>
      <c r="L29" s="415"/>
      <c r="M29" s="415"/>
      <c r="N29" s="415"/>
      <c r="O29" s="415"/>
    </row>
    <row r="30" spans="2:15" ht="26.25" customHeight="1">
      <c r="B30" s="414">
        <f t="shared" si="0"/>
        <v>27</v>
      </c>
      <c r="C30" s="715" t="s">
        <v>326</v>
      </c>
      <c r="D30" s="415"/>
      <c r="E30" s="415"/>
      <c r="F30" s="415"/>
      <c r="G30" s="415"/>
      <c r="H30" s="415"/>
      <c r="I30" s="415"/>
      <c r="J30" s="415"/>
      <c r="K30" s="415"/>
      <c r="L30" s="415"/>
      <c r="M30" s="415"/>
      <c r="N30" s="415"/>
      <c r="O30" s="415"/>
    </row>
    <row r="31" spans="2:15" ht="25.5" customHeight="1">
      <c r="B31" s="414">
        <f t="shared" si="0"/>
        <v>28</v>
      </c>
      <c r="C31" s="715" t="s">
        <v>327</v>
      </c>
      <c r="D31" s="415"/>
      <c r="E31" s="415"/>
      <c r="F31" s="415"/>
      <c r="G31" s="415"/>
      <c r="H31" s="415"/>
      <c r="I31" s="415"/>
      <c r="J31" s="415"/>
      <c r="K31" s="415"/>
      <c r="L31" s="415"/>
      <c r="M31" s="415"/>
      <c r="N31" s="415"/>
      <c r="O31" s="415"/>
    </row>
    <row r="32" spans="2:15" ht="24.75" customHeight="1">
      <c r="B32" s="414">
        <f t="shared" si="0"/>
        <v>29</v>
      </c>
      <c r="C32" s="715" t="s">
        <v>328</v>
      </c>
      <c r="D32" s="415"/>
      <c r="E32" s="415"/>
      <c r="F32" s="415"/>
      <c r="G32" s="415"/>
      <c r="H32" s="415"/>
      <c r="I32" s="415"/>
      <c r="J32" s="415"/>
      <c r="K32" s="415"/>
      <c r="L32" s="415"/>
      <c r="M32" s="415"/>
      <c r="N32" s="415"/>
      <c r="O32" s="415"/>
    </row>
    <row r="33" spans="2:15" ht="25.5" customHeight="1">
      <c r="B33" s="414">
        <f t="shared" si="0"/>
        <v>30</v>
      </c>
      <c r="C33" s="715" t="s">
        <v>329</v>
      </c>
      <c r="D33" s="415"/>
      <c r="E33" s="415"/>
      <c r="F33" s="415"/>
      <c r="G33" s="415"/>
      <c r="H33" s="415"/>
      <c r="I33" s="415"/>
      <c r="J33" s="415"/>
      <c r="K33" s="415"/>
      <c r="L33" s="415"/>
      <c r="M33" s="415"/>
      <c r="N33" s="415"/>
      <c r="O33" s="415"/>
    </row>
    <row r="34" spans="2:15" ht="24.75" customHeight="1">
      <c r="B34" s="414">
        <f t="shared" si="0"/>
        <v>31</v>
      </c>
      <c r="C34" s="715" t="s">
        <v>330</v>
      </c>
      <c r="D34" s="415"/>
      <c r="E34" s="415"/>
      <c r="F34" s="415"/>
      <c r="G34" s="415"/>
      <c r="H34" s="415"/>
      <c r="I34" s="415"/>
      <c r="J34" s="415"/>
      <c r="K34" s="415"/>
      <c r="L34" s="415"/>
      <c r="M34" s="415"/>
      <c r="N34" s="415"/>
      <c r="O34" s="415"/>
    </row>
    <row r="35" spans="2:15" ht="26.25" customHeight="1">
      <c r="B35" s="414">
        <f t="shared" si="0"/>
        <v>32</v>
      </c>
      <c r="C35" s="715" t="s">
        <v>331</v>
      </c>
      <c r="D35" s="415"/>
      <c r="E35" s="415"/>
      <c r="F35" s="415"/>
      <c r="G35" s="415"/>
      <c r="H35" s="415"/>
      <c r="I35" s="415"/>
      <c r="J35" s="415"/>
      <c r="K35" s="415"/>
      <c r="L35" s="415"/>
      <c r="M35" s="415"/>
      <c r="N35" s="415"/>
      <c r="O35" s="415"/>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4"/>
    <col min="2" max="2" width="12.42578125" style="214" customWidth="1"/>
    <col min="3" max="3" width="13" style="214" hidden="1" customWidth="1"/>
    <col min="4" max="4" width="14.140625" style="214" hidden="1" customWidth="1"/>
    <col min="5" max="5" width="13.7109375" style="214" hidden="1" customWidth="1"/>
    <col min="6" max="6" width="13.5703125" style="214" hidden="1" customWidth="1"/>
    <col min="7" max="7" width="13" style="214" customWidth="1"/>
    <col min="8" max="9" width="14.42578125" style="214" customWidth="1"/>
    <col min="10" max="10" width="13.42578125" style="214" customWidth="1"/>
    <col min="11" max="11" width="14" style="214" customWidth="1"/>
    <col min="12" max="12" width="13.28515625" style="214" customWidth="1"/>
    <col min="13" max="16384" width="9.140625" style="214"/>
  </cols>
  <sheetData>
    <row r="2" spans="2:12" ht="18.75">
      <c r="B2" s="820" t="s">
        <v>287</v>
      </c>
      <c r="C2" s="820"/>
      <c r="D2" s="820"/>
      <c r="E2" s="820"/>
      <c r="F2" s="820"/>
      <c r="G2" s="820"/>
      <c r="H2" s="820"/>
      <c r="I2" s="820"/>
      <c r="J2" s="820"/>
      <c r="K2" s="820"/>
    </row>
    <row r="3" spans="2:12" ht="13.5" thickBot="1"/>
    <row r="4" spans="2:12" ht="18.75">
      <c r="B4" s="218" t="s">
        <v>1</v>
      </c>
      <c r="C4" s="219">
        <v>2012</v>
      </c>
      <c r="D4" s="219">
        <v>2013</v>
      </c>
      <c r="E4" s="219">
        <v>2014</v>
      </c>
      <c r="F4" s="219">
        <v>2015</v>
      </c>
      <c r="G4" s="220">
        <v>2016</v>
      </c>
      <c r="H4" s="144" t="s">
        <v>267</v>
      </c>
      <c r="I4" s="144" t="s">
        <v>268</v>
      </c>
      <c r="J4" s="144" t="s">
        <v>269</v>
      </c>
      <c r="K4" s="461" t="s">
        <v>284</v>
      </c>
      <c r="L4" s="461" t="s">
        <v>298</v>
      </c>
    </row>
    <row r="5" spans="2:12" ht="21" customHeight="1">
      <c r="B5" s="221" t="s">
        <v>2</v>
      </c>
      <c r="C5" s="222">
        <v>26.94</v>
      </c>
      <c r="D5" s="222">
        <v>38.625</v>
      </c>
      <c r="E5" s="222">
        <v>19.600000000000001</v>
      </c>
      <c r="F5" s="223">
        <v>21.2</v>
      </c>
      <c r="G5" s="223">
        <v>31.45</v>
      </c>
      <c r="H5" s="145">
        <v>40.674999999999997</v>
      </c>
      <c r="I5" s="145">
        <v>25.704000000000001</v>
      </c>
      <c r="J5" s="145">
        <v>23.539000000000001</v>
      </c>
      <c r="K5" s="459">
        <v>28.972999999999999</v>
      </c>
      <c r="L5" s="459">
        <v>45.341999999999999</v>
      </c>
    </row>
    <row r="6" spans="2:12" ht="21" customHeight="1">
      <c r="B6" s="221" t="s">
        <v>3</v>
      </c>
      <c r="C6" s="222">
        <v>36.78</v>
      </c>
      <c r="D6" s="222">
        <v>37.6</v>
      </c>
      <c r="E6" s="222">
        <v>21.2</v>
      </c>
      <c r="F6" s="223">
        <v>36.774999999999999</v>
      </c>
      <c r="G6" s="223">
        <v>39.65</v>
      </c>
      <c r="H6" s="145">
        <v>45.185000000000002</v>
      </c>
      <c r="I6" s="145">
        <v>43.34</v>
      </c>
      <c r="J6" s="145">
        <v>35.905999999999999</v>
      </c>
      <c r="K6" s="459">
        <v>39.35</v>
      </c>
      <c r="L6" s="459">
        <v>46.651000000000003</v>
      </c>
    </row>
    <row r="7" spans="2:12" ht="21" customHeight="1">
      <c r="B7" s="221" t="s">
        <v>4</v>
      </c>
      <c r="C7" s="222">
        <v>30.63</v>
      </c>
      <c r="D7" s="222">
        <v>41.7</v>
      </c>
      <c r="E7" s="222">
        <v>32.270000000000003</v>
      </c>
      <c r="F7" s="223">
        <v>35.755000000000003</v>
      </c>
      <c r="G7" s="223">
        <v>37.6</v>
      </c>
      <c r="H7" s="145">
        <v>39.65</v>
      </c>
      <c r="I7" s="145">
        <v>44.57</v>
      </c>
      <c r="J7" s="145">
        <v>37.793999999999997</v>
      </c>
      <c r="K7" s="459">
        <v>41.762999999999998</v>
      </c>
      <c r="L7" s="459">
        <v>46.430999999999997</v>
      </c>
    </row>
    <row r="8" spans="2:12" ht="21" customHeight="1">
      <c r="B8" s="221" t="s">
        <v>5</v>
      </c>
      <c r="C8" s="222">
        <v>36.784999999999997</v>
      </c>
      <c r="D8" s="222">
        <v>46.2</v>
      </c>
      <c r="E8" s="222">
        <v>38.625</v>
      </c>
      <c r="F8" s="223">
        <v>45.8</v>
      </c>
      <c r="G8" s="223">
        <v>41.7</v>
      </c>
      <c r="H8" s="145">
        <v>46.414999999999999</v>
      </c>
      <c r="I8" s="145">
        <v>34.935000000000002</v>
      </c>
      <c r="J8" s="145">
        <v>39.548000000000002</v>
      </c>
      <c r="K8" s="459">
        <v>43.213000000000001</v>
      </c>
      <c r="L8" s="459">
        <v>41.353999999999999</v>
      </c>
    </row>
    <row r="9" spans="2:12" ht="21" customHeight="1">
      <c r="B9" s="221" t="s">
        <v>6</v>
      </c>
      <c r="C9" s="222">
        <v>40.880000000000003</v>
      </c>
      <c r="D9" s="222">
        <v>47.44</v>
      </c>
      <c r="E9" s="222">
        <v>34.935000000000002</v>
      </c>
      <c r="F9" s="223">
        <v>38.83</v>
      </c>
      <c r="G9" s="223">
        <v>31.04</v>
      </c>
      <c r="H9" s="145">
        <v>43.75</v>
      </c>
      <c r="I9" s="145">
        <v>15.2</v>
      </c>
      <c r="J9" s="145">
        <v>32.317999999999998</v>
      </c>
      <c r="K9" s="459">
        <v>45.993000000000002</v>
      </c>
      <c r="L9" s="459">
        <v>41.15</v>
      </c>
    </row>
    <row r="10" spans="2:12" ht="21" customHeight="1">
      <c r="B10" s="221" t="s">
        <v>7</v>
      </c>
      <c r="C10" s="222">
        <v>26.408000000000001</v>
      </c>
      <c r="D10" s="222">
        <v>43.134</v>
      </c>
      <c r="E10" s="222">
        <v>29.047999999999998</v>
      </c>
      <c r="F10" s="223">
        <v>18</v>
      </c>
      <c r="G10" s="223">
        <v>31.45</v>
      </c>
      <c r="H10" s="145">
        <v>35.96</v>
      </c>
      <c r="I10" s="145">
        <v>19.600000000000001</v>
      </c>
      <c r="J10" s="145">
        <v>21.225000000000001</v>
      </c>
      <c r="K10" s="459">
        <v>38.179000000000002</v>
      </c>
      <c r="L10" s="459">
        <v>44.268999999999998</v>
      </c>
    </row>
    <row r="11" spans="2:12" ht="21" customHeight="1">
      <c r="B11" s="221" t="s">
        <v>8</v>
      </c>
      <c r="C11" s="222">
        <v>19.600000000000001</v>
      </c>
      <c r="D11" s="222">
        <v>29.047999999999998</v>
      </c>
      <c r="E11" s="222">
        <v>27.64</v>
      </c>
      <c r="F11" s="223">
        <v>13.33</v>
      </c>
      <c r="G11" s="223">
        <v>32.68</v>
      </c>
      <c r="H11" s="145">
        <v>26.056000000000001</v>
      </c>
      <c r="I11" s="145">
        <v>14.72</v>
      </c>
      <c r="J11" s="145">
        <v>14.254</v>
      </c>
      <c r="K11" s="459">
        <v>34.081000000000003</v>
      </c>
      <c r="L11" s="459">
        <v>41.558</v>
      </c>
    </row>
    <row r="12" spans="2:12" ht="21" customHeight="1">
      <c r="B12" s="221" t="s">
        <v>9</v>
      </c>
      <c r="C12" s="222">
        <v>18.64</v>
      </c>
      <c r="D12" s="222">
        <v>19.600000000000001</v>
      </c>
      <c r="E12" s="222">
        <v>18.8</v>
      </c>
      <c r="F12" s="223">
        <v>14</v>
      </c>
      <c r="G12" s="223">
        <v>29.4</v>
      </c>
      <c r="H12" s="145">
        <v>14.96</v>
      </c>
      <c r="I12" s="145">
        <v>10</v>
      </c>
      <c r="J12" s="145">
        <v>13.458</v>
      </c>
      <c r="K12" s="459">
        <v>30.117000000000001</v>
      </c>
      <c r="L12" s="459"/>
    </row>
    <row r="13" spans="2:12" ht="21" customHeight="1">
      <c r="B13" s="221" t="s">
        <v>10</v>
      </c>
      <c r="C13" s="222">
        <v>16.32</v>
      </c>
      <c r="D13" s="222">
        <v>15.48</v>
      </c>
      <c r="E13" s="222">
        <v>13.3</v>
      </c>
      <c r="F13" s="223">
        <v>14</v>
      </c>
      <c r="G13" s="223">
        <v>26.936</v>
      </c>
      <c r="H13" s="145">
        <v>15.62</v>
      </c>
      <c r="I13" s="145">
        <v>10.317</v>
      </c>
      <c r="J13" s="145">
        <v>10.234999999999999</v>
      </c>
      <c r="K13" s="459">
        <v>29.952000000000002</v>
      </c>
      <c r="L13" s="459"/>
    </row>
    <row r="14" spans="2:12" ht="21" customHeight="1">
      <c r="B14" s="221" t="s">
        <v>11</v>
      </c>
      <c r="C14" s="222">
        <v>16.04</v>
      </c>
      <c r="D14" s="222">
        <v>16.04</v>
      </c>
      <c r="E14" s="222">
        <v>10.98</v>
      </c>
      <c r="F14" s="223">
        <v>10.98</v>
      </c>
      <c r="G14" s="223">
        <v>29.224</v>
      </c>
      <c r="H14" s="145">
        <v>14.6</v>
      </c>
      <c r="I14" s="145">
        <v>9.9920000000000009</v>
      </c>
      <c r="J14" s="145">
        <v>7.5650000000000004</v>
      </c>
      <c r="K14" s="459">
        <v>30.616</v>
      </c>
      <c r="L14" s="459"/>
    </row>
    <row r="15" spans="2:12" ht="21" customHeight="1">
      <c r="B15" s="221" t="s">
        <v>12</v>
      </c>
      <c r="C15" s="222">
        <v>19.440000000000001</v>
      </c>
      <c r="D15" s="222">
        <v>17.3</v>
      </c>
      <c r="E15" s="222">
        <v>14.96</v>
      </c>
      <c r="F15" s="223">
        <v>20.079999999999998</v>
      </c>
      <c r="G15" s="223">
        <v>35.14</v>
      </c>
      <c r="H15" s="145">
        <v>14.25</v>
      </c>
      <c r="I15" s="145">
        <v>15.292</v>
      </c>
      <c r="J15" s="145">
        <v>9.1389999999999993</v>
      </c>
      <c r="K15" s="459">
        <v>28.812000000000001</v>
      </c>
      <c r="L15" s="459"/>
    </row>
    <row r="16" spans="2:12" ht="21" customHeight="1" thickBot="1">
      <c r="B16" s="225" t="s">
        <v>13</v>
      </c>
      <c r="C16" s="226">
        <v>25.527999999999999</v>
      </c>
      <c r="D16" s="226">
        <v>18.8</v>
      </c>
      <c r="E16" s="226">
        <v>16.18</v>
      </c>
      <c r="F16" s="227">
        <v>26.936</v>
      </c>
      <c r="G16" s="227">
        <v>33.090000000000003</v>
      </c>
      <c r="H16" s="146">
        <v>23.05</v>
      </c>
      <c r="I16" s="146">
        <v>14.56</v>
      </c>
      <c r="J16" s="146">
        <v>19.684000000000001</v>
      </c>
      <c r="K16" s="460">
        <v>38.179000000000002</v>
      </c>
      <c r="L16" s="460"/>
    </row>
    <row r="46" spans="2:3">
      <c r="B46" s="216" t="s">
        <v>14</v>
      </c>
      <c r="C46" s="216"/>
    </row>
    <row r="47" spans="2:3">
      <c r="B47" s="216"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4" customWidth="1"/>
    <col min="2" max="2" width="12.7109375" style="214" customWidth="1"/>
    <col min="3" max="3" width="13.5703125" style="214" hidden="1" customWidth="1"/>
    <col min="4" max="4" width="12.85546875" style="214" hidden="1" customWidth="1"/>
    <col min="5" max="5" width="13.42578125" style="214" hidden="1" customWidth="1"/>
    <col min="6" max="6" width="13.7109375" style="214" hidden="1" customWidth="1"/>
    <col min="7" max="7" width="13.7109375" style="214" customWidth="1"/>
    <col min="8" max="8" width="13.5703125" style="214" customWidth="1"/>
    <col min="9" max="9" width="14.42578125" style="214" customWidth="1"/>
    <col min="10" max="10" width="13.5703125" style="214" customWidth="1"/>
    <col min="11" max="11" width="13" style="214" customWidth="1"/>
    <col min="12" max="12" width="12.28515625" style="214" customWidth="1"/>
    <col min="13" max="16384" width="9.140625" style="214"/>
  </cols>
  <sheetData>
    <row r="2" spans="2:12" ht="18.75">
      <c r="B2" s="820" t="s">
        <v>288</v>
      </c>
      <c r="C2" s="820"/>
      <c r="D2" s="820"/>
      <c r="E2" s="820"/>
      <c r="F2" s="820"/>
      <c r="G2" s="820"/>
      <c r="H2" s="820"/>
      <c r="I2" s="820"/>
      <c r="J2" s="820"/>
      <c r="K2" s="820"/>
    </row>
    <row r="3" spans="2:12" ht="13.5" thickBot="1"/>
    <row r="4" spans="2:12" ht="18.75">
      <c r="B4" s="142" t="s">
        <v>1</v>
      </c>
      <c r="C4" s="143" t="s">
        <v>128</v>
      </c>
      <c r="D4" s="143" t="s">
        <v>130</v>
      </c>
      <c r="E4" s="143" t="s">
        <v>150</v>
      </c>
      <c r="F4" s="144" t="s">
        <v>154</v>
      </c>
      <c r="G4" s="144" t="s">
        <v>210</v>
      </c>
      <c r="H4" s="144" t="s">
        <v>267</v>
      </c>
      <c r="I4" s="144" t="s">
        <v>268</v>
      </c>
      <c r="J4" s="144" t="s">
        <v>269</v>
      </c>
      <c r="K4" s="461" t="s">
        <v>284</v>
      </c>
      <c r="L4" s="461" t="s">
        <v>298</v>
      </c>
    </row>
    <row r="5" spans="2:12" ht="15.75">
      <c r="B5" s="74" t="s">
        <v>2</v>
      </c>
      <c r="C5" s="75">
        <v>28.289000000000001</v>
      </c>
      <c r="D5" s="75">
        <v>43.69</v>
      </c>
      <c r="E5" s="75">
        <v>28.436</v>
      </c>
      <c r="F5" s="145">
        <v>36.58</v>
      </c>
      <c r="G5" s="145">
        <v>25.704000000000001</v>
      </c>
      <c r="H5" s="145">
        <v>50.292000000000002</v>
      </c>
      <c r="I5" s="145">
        <v>14.558999999999999</v>
      </c>
      <c r="J5" s="145">
        <v>21.224</v>
      </c>
      <c r="K5" s="459">
        <v>42.725000000000001</v>
      </c>
      <c r="L5" s="459">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9">
        <v>50.805999999999997</v>
      </c>
      <c r="L6" s="459">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9">
        <v>49.743000000000002</v>
      </c>
      <c r="L7" s="459">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9">
        <v>48.433999999999997</v>
      </c>
      <c r="L8" s="459">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9">
        <v>48.11</v>
      </c>
      <c r="L9" s="459">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9">
        <v>41.774000000000001</v>
      </c>
      <c r="L10" s="459">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9">
        <v>33.646999999999998</v>
      </c>
      <c r="L11" s="459">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9">
        <v>20.323</v>
      </c>
      <c r="L12" s="459"/>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9">
        <v>15.474</v>
      </c>
      <c r="L13" s="459"/>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9">
        <v>14.433999999999999</v>
      </c>
      <c r="L14" s="459"/>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9">
        <v>8.5039999999999996</v>
      </c>
      <c r="L15" s="459"/>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60">
        <v>15.34</v>
      </c>
      <c r="L16" s="460"/>
    </row>
    <row r="17" spans="2:7" ht="15.75">
      <c r="B17" s="147"/>
      <c r="C17" s="148"/>
      <c r="D17" s="148"/>
      <c r="E17" s="148"/>
      <c r="F17" s="148"/>
      <c r="G17" s="148"/>
    </row>
    <row r="18" spans="2:7" ht="15.75">
      <c r="B18" s="147"/>
      <c r="C18" s="148"/>
      <c r="D18" s="148"/>
      <c r="E18" s="148"/>
      <c r="F18" s="148"/>
      <c r="G18" s="148"/>
    </row>
    <row r="48" spans="2:3">
      <c r="B48" s="216" t="s">
        <v>14</v>
      </c>
      <c r="C48" s="216"/>
    </row>
    <row r="49" spans="2:2">
      <c r="B49" s="216" t="s">
        <v>15</v>
      </c>
    </row>
    <row r="50" spans="2:2">
      <c r="B50" s="216"/>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2.42578125" style="214" customWidth="1"/>
    <col min="12" max="12" width="12.85546875" style="214" customWidth="1"/>
    <col min="13" max="14" width="11.85546875" style="214" customWidth="1"/>
    <col min="15" max="15" width="12.5703125" style="214" customWidth="1"/>
    <col min="16" max="16" width="11.7109375" style="214" customWidth="1"/>
    <col min="17" max="16384" width="9.140625" style="214"/>
  </cols>
  <sheetData>
    <row r="2" spans="2:17" ht="18.75">
      <c r="B2" s="820" t="s">
        <v>293</v>
      </c>
      <c r="C2" s="820"/>
      <c r="D2" s="820"/>
      <c r="E2" s="820"/>
      <c r="F2" s="820"/>
      <c r="G2" s="820"/>
      <c r="H2" s="820"/>
      <c r="I2" s="820"/>
      <c r="J2" s="820"/>
      <c r="K2" s="820"/>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c r="G5" s="165"/>
      <c r="H5" s="145">
        <v>18.093</v>
      </c>
      <c r="I5" s="145">
        <v>17.920000000000002</v>
      </c>
      <c r="J5" s="145">
        <v>10.9</v>
      </c>
      <c r="K5" s="459">
        <v>10.43</v>
      </c>
      <c r="L5" s="459">
        <v>11.4</v>
      </c>
      <c r="M5" s="160"/>
      <c r="N5" s="160"/>
      <c r="O5" s="160"/>
      <c r="P5" s="160"/>
      <c r="Q5" s="233"/>
    </row>
    <row r="6" spans="2:17" ht="21" customHeight="1">
      <c r="B6" s="74" t="s">
        <v>3</v>
      </c>
      <c r="C6" s="164">
        <v>381.52699999999999</v>
      </c>
      <c r="D6" s="164">
        <v>344.92700000000002</v>
      </c>
      <c r="E6" s="164">
        <v>280.43400000000003</v>
      </c>
      <c r="F6" s="165"/>
      <c r="G6" s="165"/>
      <c r="H6" s="145">
        <v>18.21</v>
      </c>
      <c r="I6" s="145">
        <v>17.97</v>
      </c>
      <c r="J6" s="145">
        <v>11.07</v>
      </c>
      <c r="K6" s="459">
        <v>11.3</v>
      </c>
      <c r="L6" s="459">
        <v>11.11</v>
      </c>
      <c r="M6" s="160"/>
      <c r="N6" s="160"/>
      <c r="O6" s="160"/>
      <c r="P6" s="161"/>
      <c r="Q6" s="233"/>
    </row>
    <row r="7" spans="2:17" ht="21" customHeight="1">
      <c r="B7" s="74" t="s">
        <v>4</v>
      </c>
      <c r="C7" s="164">
        <v>386.63600000000002</v>
      </c>
      <c r="D7" s="164">
        <v>344.61399999999998</v>
      </c>
      <c r="E7" s="164">
        <v>289.31</v>
      </c>
      <c r="F7" s="165"/>
      <c r="G7" s="165"/>
      <c r="H7" s="145">
        <v>17.981000000000002</v>
      </c>
      <c r="I7" s="145">
        <v>17.97</v>
      </c>
      <c r="J7" s="145">
        <v>11.21</v>
      </c>
      <c r="K7" s="459">
        <v>10.7</v>
      </c>
      <c r="L7" s="459">
        <v>11.15</v>
      </c>
      <c r="M7" s="160"/>
      <c r="N7" s="160"/>
      <c r="O7" s="160"/>
      <c r="P7" s="160"/>
      <c r="Q7" s="233"/>
    </row>
    <row r="8" spans="2:17" ht="21" customHeight="1">
      <c r="B8" s="74" t="s">
        <v>5</v>
      </c>
      <c r="C8" s="164">
        <v>378.81599999999997</v>
      </c>
      <c r="D8" s="164">
        <v>369.43099999999998</v>
      </c>
      <c r="E8" s="164">
        <v>310.10399999999998</v>
      </c>
      <c r="F8" s="165"/>
      <c r="G8" s="165"/>
      <c r="H8" s="145">
        <v>18.138000000000002</v>
      </c>
      <c r="I8" s="145">
        <v>17.97</v>
      </c>
      <c r="J8" s="145">
        <v>11</v>
      </c>
      <c r="K8" s="459">
        <v>10.76</v>
      </c>
      <c r="L8" s="459">
        <v>11.03</v>
      </c>
      <c r="M8" s="160"/>
      <c r="N8" s="160"/>
      <c r="O8" s="160"/>
      <c r="P8" s="160"/>
      <c r="Q8" s="233"/>
    </row>
    <row r="9" spans="2:17" ht="21" customHeight="1">
      <c r="B9" s="74" t="s">
        <v>6</v>
      </c>
      <c r="C9" s="164">
        <v>375.27</v>
      </c>
      <c r="D9" s="164">
        <v>356.18799999999999</v>
      </c>
      <c r="E9" s="164">
        <v>306.46499999999997</v>
      </c>
      <c r="F9" s="165"/>
      <c r="G9" s="165"/>
      <c r="H9" s="145">
        <v>17.98</v>
      </c>
      <c r="I9" s="145">
        <v>17.97</v>
      </c>
      <c r="J9" s="145">
        <v>10.95</v>
      </c>
      <c r="K9" s="459">
        <v>11.13</v>
      </c>
      <c r="L9" s="459">
        <v>11.07</v>
      </c>
      <c r="M9" s="160"/>
      <c r="N9" s="160"/>
      <c r="O9" s="160"/>
      <c r="P9" s="160"/>
      <c r="Q9" s="234"/>
    </row>
    <row r="10" spans="2:17" ht="21" customHeight="1">
      <c r="B10" s="74" t="s">
        <v>7</v>
      </c>
      <c r="C10" s="164">
        <v>325.3</v>
      </c>
      <c r="D10" s="164">
        <v>346.28199999999998</v>
      </c>
      <c r="E10" s="164">
        <v>258.197</v>
      </c>
      <c r="F10" s="165"/>
      <c r="G10" s="165"/>
      <c r="H10" s="145">
        <v>17.939</v>
      </c>
      <c r="I10" s="145">
        <v>17.97</v>
      </c>
      <c r="J10" s="145">
        <v>10.09</v>
      </c>
      <c r="K10" s="459">
        <v>10.92</v>
      </c>
      <c r="L10" s="459">
        <v>11.1</v>
      </c>
      <c r="M10" s="160"/>
      <c r="N10" s="160"/>
      <c r="O10" s="160"/>
      <c r="P10" s="160"/>
      <c r="Q10" s="234"/>
    </row>
    <row r="11" spans="2:17" ht="21" customHeight="1">
      <c r="B11" s="74" t="s">
        <v>8</v>
      </c>
      <c r="C11" s="164">
        <v>265.39100000000002</v>
      </c>
      <c r="D11" s="164">
        <v>302.36500000000001</v>
      </c>
      <c r="E11" s="164">
        <v>257.262</v>
      </c>
      <c r="F11" s="165"/>
      <c r="G11" s="165"/>
      <c r="H11" s="145">
        <v>17.899999999999999</v>
      </c>
      <c r="I11" s="145">
        <v>17.97</v>
      </c>
      <c r="J11" s="145">
        <v>10.98</v>
      </c>
      <c r="K11" s="459">
        <v>10.73</v>
      </c>
      <c r="L11" s="459">
        <v>11.03</v>
      </c>
      <c r="M11" s="160"/>
      <c r="N11" s="160"/>
      <c r="O11" s="160"/>
      <c r="P11" s="160"/>
      <c r="Q11" s="234"/>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9">
        <v>9.25</v>
      </c>
      <c r="L12" s="459"/>
      <c r="M12" s="160"/>
      <c r="N12" s="160"/>
      <c r="O12" s="160"/>
      <c r="P12" s="160"/>
      <c r="Q12" s="234"/>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9">
        <v>7.97</v>
      </c>
      <c r="L13" s="459"/>
      <c r="M13" s="160"/>
      <c r="N13" s="160"/>
      <c r="O13" s="160"/>
      <c r="P13" s="160"/>
      <c r="Q13" s="234"/>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9">
        <v>4.78</v>
      </c>
      <c r="L14" s="459"/>
      <c r="M14" s="160"/>
      <c r="N14" s="160"/>
      <c r="O14" s="160"/>
      <c r="P14" s="160"/>
      <c r="Q14" s="233"/>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9">
        <v>6.76</v>
      </c>
      <c r="L15" s="459"/>
      <c r="M15" s="160"/>
      <c r="N15" s="160"/>
      <c r="O15" s="160"/>
      <c r="P15" s="160"/>
      <c r="Q15" s="234"/>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60">
        <v>8.98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4"/>
    <col min="2" max="2" width="12.42578125" style="214" customWidth="1"/>
    <col min="3" max="3" width="13" style="214" customWidth="1"/>
    <col min="4" max="4" width="14.140625" style="214" customWidth="1"/>
    <col min="5" max="5" width="13.7109375" style="214" customWidth="1"/>
    <col min="6" max="6" width="13.5703125" style="214" customWidth="1"/>
    <col min="7" max="7" width="13" style="214" customWidth="1"/>
    <col min="8" max="8" width="3.5703125" style="214" customWidth="1"/>
    <col min="9" max="16384" width="9.140625" style="214"/>
  </cols>
  <sheetData>
    <row r="2" spans="2:8" ht="18.75">
      <c r="B2" s="217" t="s">
        <v>0</v>
      </c>
      <c r="C2" s="217"/>
      <c r="D2" s="217"/>
      <c r="E2" s="217"/>
      <c r="F2" s="217"/>
      <c r="G2" s="217"/>
    </row>
    <row r="3" spans="2:8" ht="13.5" thickBot="1"/>
    <row r="4" spans="2:8" ht="18.75">
      <c r="B4" s="218" t="s">
        <v>1</v>
      </c>
      <c r="C4" s="219">
        <v>2012</v>
      </c>
      <c r="D4" s="219">
        <v>2013</v>
      </c>
      <c r="E4" s="219">
        <v>2014</v>
      </c>
      <c r="F4" s="219">
        <v>2015</v>
      </c>
      <c r="G4" s="220">
        <v>2016</v>
      </c>
    </row>
    <row r="5" spans="2:8" ht="21" customHeight="1">
      <c r="B5" s="221" t="s">
        <v>2</v>
      </c>
      <c r="C5" s="222">
        <v>26.94</v>
      </c>
      <c r="D5" s="222">
        <v>38.625</v>
      </c>
      <c r="E5" s="222">
        <v>19.600000000000001</v>
      </c>
      <c r="F5" s="223">
        <v>21.2</v>
      </c>
      <c r="G5" s="223">
        <v>29.4</v>
      </c>
    </row>
    <row r="6" spans="2:8" ht="21" customHeight="1">
      <c r="B6" s="221" t="s">
        <v>3</v>
      </c>
      <c r="C6" s="222">
        <v>36.78</v>
      </c>
      <c r="D6" s="222">
        <v>37.6</v>
      </c>
      <c r="E6" s="222">
        <v>21.2</v>
      </c>
      <c r="F6" s="223">
        <v>36.774999999999999</v>
      </c>
      <c r="G6" s="223">
        <v>0</v>
      </c>
    </row>
    <row r="7" spans="2:8" ht="21" customHeight="1">
      <c r="B7" s="221" t="s">
        <v>4</v>
      </c>
      <c r="C7" s="222">
        <v>30.63</v>
      </c>
      <c r="D7" s="222">
        <v>41.7</v>
      </c>
      <c r="E7" s="222">
        <v>32.270000000000003</v>
      </c>
      <c r="F7" s="223">
        <v>35.755000000000003</v>
      </c>
      <c r="G7" s="223">
        <v>0</v>
      </c>
    </row>
    <row r="8" spans="2:8" ht="21" customHeight="1">
      <c r="B8" s="221" t="s">
        <v>5</v>
      </c>
      <c r="C8" s="222">
        <v>36.784999999999997</v>
      </c>
      <c r="D8" s="222">
        <v>46.2</v>
      </c>
      <c r="E8" s="222">
        <v>38.625</v>
      </c>
      <c r="F8" s="223">
        <v>45.8</v>
      </c>
      <c r="G8" s="223">
        <v>0</v>
      </c>
    </row>
    <row r="9" spans="2:8" ht="21" customHeight="1">
      <c r="B9" s="221" t="s">
        <v>6</v>
      </c>
      <c r="C9" s="222">
        <v>40.880000000000003</v>
      </c>
      <c r="D9" s="222">
        <v>47.44</v>
      </c>
      <c r="E9" s="222">
        <v>34.935000000000002</v>
      </c>
      <c r="F9" s="223">
        <v>38.83</v>
      </c>
      <c r="G9" s="223">
        <v>0</v>
      </c>
      <c r="H9" s="224"/>
    </row>
    <row r="10" spans="2:8" ht="21" customHeight="1">
      <c r="B10" s="221" t="s">
        <v>7</v>
      </c>
      <c r="C10" s="222">
        <v>26.408000000000001</v>
      </c>
      <c r="D10" s="222">
        <v>43.134</v>
      </c>
      <c r="E10" s="222">
        <v>29.047999999999998</v>
      </c>
      <c r="F10" s="223">
        <v>18</v>
      </c>
      <c r="G10" s="223">
        <v>0</v>
      </c>
    </row>
    <row r="11" spans="2:8" ht="21" customHeight="1">
      <c r="B11" s="221" t="s">
        <v>8</v>
      </c>
      <c r="C11" s="222">
        <v>19.600000000000001</v>
      </c>
      <c r="D11" s="222">
        <v>29.047999999999998</v>
      </c>
      <c r="E11" s="222">
        <v>27.64</v>
      </c>
      <c r="F11" s="223">
        <v>13.33</v>
      </c>
      <c r="G11" s="223">
        <v>0</v>
      </c>
    </row>
    <row r="12" spans="2:8" ht="21" customHeight="1">
      <c r="B12" s="221" t="s">
        <v>9</v>
      </c>
      <c r="C12" s="222">
        <v>18.64</v>
      </c>
      <c r="D12" s="222">
        <v>19.600000000000001</v>
      </c>
      <c r="E12" s="222">
        <v>18.8</v>
      </c>
      <c r="F12" s="223">
        <v>14</v>
      </c>
      <c r="G12" s="223">
        <v>0</v>
      </c>
    </row>
    <row r="13" spans="2:8" ht="21" customHeight="1">
      <c r="B13" s="221" t="s">
        <v>10</v>
      </c>
      <c r="C13" s="222">
        <v>16.32</v>
      </c>
      <c r="D13" s="222">
        <v>15.48</v>
      </c>
      <c r="E13" s="222">
        <v>13.3</v>
      </c>
      <c r="F13" s="223">
        <v>14</v>
      </c>
      <c r="G13" s="223">
        <v>0</v>
      </c>
    </row>
    <row r="14" spans="2:8" ht="21" customHeight="1">
      <c r="B14" s="221" t="s">
        <v>11</v>
      </c>
      <c r="C14" s="222">
        <v>16.04</v>
      </c>
      <c r="D14" s="222">
        <v>16.04</v>
      </c>
      <c r="E14" s="222">
        <v>10.98</v>
      </c>
      <c r="F14" s="223">
        <v>10.98</v>
      </c>
      <c r="G14" s="223">
        <v>0</v>
      </c>
    </row>
    <row r="15" spans="2:8" ht="21" customHeight="1">
      <c r="B15" s="221" t="s">
        <v>12</v>
      </c>
      <c r="C15" s="222">
        <v>19.440000000000001</v>
      </c>
      <c r="D15" s="222">
        <v>17.3</v>
      </c>
      <c r="E15" s="222">
        <v>14.96</v>
      </c>
      <c r="F15" s="223">
        <v>20.079999999999998</v>
      </c>
      <c r="G15" s="223">
        <v>0</v>
      </c>
    </row>
    <row r="16" spans="2:8" ht="21" customHeight="1" thickBot="1">
      <c r="B16" s="225" t="s">
        <v>13</v>
      </c>
      <c r="C16" s="226">
        <v>25.527999999999999</v>
      </c>
      <c r="D16" s="226">
        <v>18.8</v>
      </c>
      <c r="E16" s="226">
        <v>16.18</v>
      </c>
      <c r="F16" s="227">
        <v>26.936</v>
      </c>
      <c r="G16" s="227">
        <v>0</v>
      </c>
    </row>
    <row r="46" spans="2:3">
      <c r="B46" s="216" t="s">
        <v>14</v>
      </c>
      <c r="C46" s="216"/>
    </row>
    <row r="47" spans="2:3">
      <c r="B47" s="216"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4" customWidth="1"/>
    <col min="2" max="2" width="12.85546875" style="214" customWidth="1"/>
    <col min="3" max="3" width="13.42578125" style="214" customWidth="1"/>
    <col min="4" max="4" width="13.5703125" style="214" customWidth="1"/>
    <col min="5" max="6" width="14.28515625" style="214" customWidth="1"/>
    <col min="7" max="8" width="14.42578125" style="214" customWidth="1"/>
    <col min="9" max="9" width="14" style="214" customWidth="1"/>
    <col min="10" max="11" width="14.5703125" style="214" customWidth="1"/>
    <col min="12" max="12" width="14.7109375" style="214" customWidth="1"/>
    <col min="13" max="13" width="14.28515625" style="214" customWidth="1"/>
    <col min="14" max="14" width="13.5703125" style="214" customWidth="1"/>
    <col min="15" max="15" width="15.85546875" style="214" customWidth="1"/>
    <col min="16" max="16" width="14.85546875" style="214" customWidth="1"/>
    <col min="17" max="17" width="14" style="214" customWidth="1"/>
    <col min="18" max="16384" width="9.140625" style="214"/>
  </cols>
  <sheetData>
    <row r="2" spans="2:17" ht="18.75">
      <c r="B2" s="820" t="s">
        <v>292</v>
      </c>
      <c r="C2" s="820"/>
      <c r="D2" s="820"/>
      <c r="E2" s="820"/>
      <c r="F2" s="820"/>
      <c r="G2" s="820"/>
      <c r="H2" s="820"/>
      <c r="I2" s="820"/>
      <c r="J2" s="820"/>
      <c r="K2" s="820"/>
      <c r="L2" s="217"/>
      <c r="M2" s="217"/>
      <c r="N2" s="217"/>
      <c r="O2" s="217"/>
      <c r="P2" s="217"/>
      <c r="Q2" s="217"/>
    </row>
    <row r="3" spans="2:17" ht="13.5" thickBot="1"/>
    <row r="4" spans="2:17" ht="27" customHeight="1">
      <c r="B4" s="438" t="s">
        <v>1</v>
      </c>
      <c r="C4" s="439" t="s">
        <v>271</v>
      </c>
      <c r="D4" s="440">
        <v>2012</v>
      </c>
      <c r="E4" s="440">
        <v>2013</v>
      </c>
      <c r="F4" s="440">
        <v>2014</v>
      </c>
      <c r="G4" s="441">
        <v>2015</v>
      </c>
      <c r="H4" s="441">
        <v>2016</v>
      </c>
      <c r="I4" s="441">
        <v>2017</v>
      </c>
      <c r="J4" s="441">
        <v>2018</v>
      </c>
      <c r="K4" s="441">
        <v>2019</v>
      </c>
      <c r="L4" s="462">
        <v>2020</v>
      </c>
      <c r="M4" s="462">
        <v>2021</v>
      </c>
      <c r="N4" s="228"/>
      <c r="O4" s="228"/>
      <c r="P4" s="228"/>
      <c r="Q4" s="228"/>
    </row>
    <row r="5" spans="2:17" ht="21" customHeight="1">
      <c r="B5" s="221" t="s">
        <v>2</v>
      </c>
      <c r="C5" s="436">
        <v>104.27</v>
      </c>
      <c r="D5" s="442">
        <v>634.45000000000005</v>
      </c>
      <c r="E5" s="442">
        <v>438.41699999999997</v>
      </c>
      <c r="F5" s="442">
        <v>473.64</v>
      </c>
      <c r="G5" s="443">
        <v>322.226</v>
      </c>
      <c r="H5" s="443">
        <v>154.678</v>
      </c>
      <c r="I5" s="446">
        <v>694.30799999999999</v>
      </c>
      <c r="J5" s="446">
        <v>532.74599999999998</v>
      </c>
      <c r="K5" s="446">
        <v>214.03700000000001</v>
      </c>
      <c r="L5" s="463">
        <v>177.51499999999999</v>
      </c>
      <c r="M5" s="463">
        <v>495.209</v>
      </c>
      <c r="N5" s="211"/>
      <c r="O5" s="211"/>
      <c r="P5" s="211"/>
      <c r="Q5" s="211"/>
    </row>
    <row r="6" spans="2:17" ht="21" customHeight="1">
      <c r="B6" s="221" t="s">
        <v>3</v>
      </c>
      <c r="C6" s="436">
        <v>104.27</v>
      </c>
      <c r="D6" s="442">
        <v>685.53</v>
      </c>
      <c r="E6" s="442">
        <v>526.01599999999996</v>
      </c>
      <c r="F6" s="442">
        <v>521.66</v>
      </c>
      <c r="G6" s="443">
        <v>517.93700000000001</v>
      </c>
      <c r="H6" s="443">
        <v>298.45100000000002</v>
      </c>
      <c r="I6" s="446">
        <v>688.57500000000005</v>
      </c>
      <c r="J6" s="446">
        <v>670.02</v>
      </c>
      <c r="K6" s="446">
        <v>324.33499999999998</v>
      </c>
      <c r="L6" s="463">
        <v>294.62900000000002</v>
      </c>
      <c r="M6" s="463">
        <v>662.88400000000001</v>
      </c>
      <c r="N6" s="211"/>
      <c r="O6" s="211"/>
      <c r="P6" s="211"/>
      <c r="Q6" s="211"/>
    </row>
    <row r="7" spans="2:17" ht="21" customHeight="1">
      <c r="B7" s="221" t="s">
        <v>4</v>
      </c>
      <c r="C7" s="436">
        <v>104.27</v>
      </c>
      <c r="D7" s="442">
        <v>679.47</v>
      </c>
      <c r="E7" s="442">
        <v>674.24699999999996</v>
      </c>
      <c r="F7" s="442">
        <v>603.81799999999998</v>
      </c>
      <c r="G7" s="443">
        <v>624.99099999999999</v>
      </c>
      <c r="H7" s="443">
        <v>349.92099999999999</v>
      </c>
      <c r="I7" s="446">
        <v>631.97299999999996</v>
      </c>
      <c r="J7" s="446">
        <v>655.83399999999995</v>
      </c>
      <c r="K7" s="446">
        <v>407.089</v>
      </c>
      <c r="L7" s="463">
        <v>402.73200000000003</v>
      </c>
      <c r="M7" s="463">
        <v>656.53200000000004</v>
      </c>
      <c r="N7" s="211"/>
      <c r="O7" s="211"/>
      <c r="P7" s="211"/>
      <c r="Q7" s="211"/>
    </row>
    <row r="8" spans="2:17" ht="21" customHeight="1">
      <c r="B8" s="221" t="s">
        <v>5</v>
      </c>
      <c r="C8" s="436">
        <v>104.27</v>
      </c>
      <c r="D8" s="442">
        <v>655.19399999999996</v>
      </c>
      <c r="E8" s="442">
        <v>721.81299999999999</v>
      </c>
      <c r="F8" s="442">
        <v>656.19100000000003</v>
      </c>
      <c r="G8" s="443">
        <v>706.18299999999999</v>
      </c>
      <c r="H8" s="443">
        <v>377.25400000000002</v>
      </c>
      <c r="I8" s="446">
        <v>672.57600000000002</v>
      </c>
      <c r="J8" s="446">
        <v>565.30999999999995</v>
      </c>
      <c r="K8" s="446">
        <v>485.29199999999997</v>
      </c>
      <c r="L8" s="463">
        <v>456.74099999999999</v>
      </c>
      <c r="M8" s="463">
        <v>618.36699999999996</v>
      </c>
      <c r="N8" s="211"/>
      <c r="O8" s="229"/>
      <c r="P8" s="211"/>
      <c r="Q8" s="211"/>
    </row>
    <row r="9" spans="2:17" ht="21" customHeight="1">
      <c r="B9" s="221" t="s">
        <v>6</v>
      </c>
      <c r="C9" s="436">
        <v>104.27</v>
      </c>
      <c r="D9" s="442">
        <v>586.59</v>
      </c>
      <c r="E9" s="442">
        <v>674.64800000000002</v>
      </c>
      <c r="F9" s="442">
        <v>602.63300000000004</v>
      </c>
      <c r="G9" s="443">
        <v>640.05600000000004</v>
      </c>
      <c r="H9" s="443">
        <v>356.87400000000002</v>
      </c>
      <c r="I9" s="446">
        <v>599.19000000000005</v>
      </c>
      <c r="J9" s="446">
        <v>445.02800000000002</v>
      </c>
      <c r="K9" s="446">
        <v>389.49799999999999</v>
      </c>
      <c r="L9" s="463">
        <v>458.714</v>
      </c>
      <c r="M9" s="463">
        <v>526.34199999999998</v>
      </c>
      <c r="N9" s="211"/>
      <c r="O9" s="211"/>
      <c r="P9" s="211"/>
      <c r="Q9" s="211"/>
    </row>
    <row r="10" spans="2:17" ht="21" customHeight="1">
      <c r="B10" s="221" t="s">
        <v>7</v>
      </c>
      <c r="C10" s="436">
        <v>104.27</v>
      </c>
      <c r="D10" s="442">
        <v>569.24</v>
      </c>
      <c r="E10" s="442">
        <v>711.37800000000004</v>
      </c>
      <c r="F10" s="442">
        <v>580.03499999999997</v>
      </c>
      <c r="G10" s="443">
        <v>583.11900000000003</v>
      </c>
      <c r="H10" s="443">
        <v>402.73200000000003</v>
      </c>
      <c r="I10" s="446">
        <v>578.61</v>
      </c>
      <c r="J10" s="446">
        <v>418.86200000000002</v>
      </c>
      <c r="K10" s="446">
        <v>329.93</v>
      </c>
      <c r="L10" s="463">
        <v>376.21699999999998</v>
      </c>
      <c r="M10" s="463">
        <v>515.13599999999997</v>
      </c>
      <c r="N10" s="211"/>
      <c r="O10" s="211"/>
      <c r="P10" s="211"/>
      <c r="Q10" s="211"/>
    </row>
    <row r="11" spans="2:17" ht="21" customHeight="1">
      <c r="B11" s="221" t="s">
        <v>8</v>
      </c>
      <c r="C11" s="436">
        <v>104.27</v>
      </c>
      <c r="D11" s="442">
        <v>550.83600000000001</v>
      </c>
      <c r="E11" s="442">
        <v>682.29399999999998</v>
      </c>
      <c r="F11" s="442">
        <v>583.11900000000003</v>
      </c>
      <c r="G11" s="443">
        <v>568.947</v>
      </c>
      <c r="H11" s="443">
        <v>447.35399999999998</v>
      </c>
      <c r="I11" s="446">
        <v>581.85400000000004</v>
      </c>
      <c r="J11" s="446">
        <v>409.64499999999998</v>
      </c>
      <c r="K11" s="446">
        <v>314.68799999999999</v>
      </c>
      <c r="L11" s="463">
        <v>344.68599999999998</v>
      </c>
      <c r="M11" s="463">
        <v>514.31299999999999</v>
      </c>
      <c r="N11" s="211"/>
      <c r="O11" s="211"/>
      <c r="P11" s="211"/>
      <c r="Q11" s="211"/>
    </row>
    <row r="12" spans="2:17" ht="21" customHeight="1">
      <c r="B12" s="221" t="s">
        <v>9</v>
      </c>
      <c r="C12" s="436">
        <v>104.27</v>
      </c>
      <c r="D12" s="442">
        <v>542.47699999999998</v>
      </c>
      <c r="E12" s="442">
        <v>682.29399999999998</v>
      </c>
      <c r="F12" s="442">
        <v>589.31799999999998</v>
      </c>
      <c r="G12" s="443">
        <v>526.08000000000004</v>
      </c>
      <c r="H12" s="443">
        <v>459.10899999999998</v>
      </c>
      <c r="I12" s="446">
        <v>581.39</v>
      </c>
      <c r="J12" s="446">
        <v>393.04599999999999</v>
      </c>
      <c r="K12" s="446">
        <v>302.90300000000002</v>
      </c>
      <c r="L12" s="463">
        <v>337.89499999999998</v>
      </c>
      <c r="M12" s="463"/>
      <c r="N12" s="211"/>
      <c r="O12" s="211"/>
      <c r="P12" s="211"/>
      <c r="Q12" s="211"/>
    </row>
    <row r="13" spans="2:17" ht="21" customHeight="1">
      <c r="B13" s="221" t="s">
        <v>10</v>
      </c>
      <c r="C13" s="436">
        <v>104.27</v>
      </c>
      <c r="D13" s="442">
        <v>525.67700000000002</v>
      </c>
      <c r="E13" s="442">
        <v>550.52800000000002</v>
      </c>
      <c r="F13" s="442">
        <v>470.94799999999998</v>
      </c>
      <c r="G13" s="443">
        <v>374.14800000000002</v>
      </c>
      <c r="H13" s="443">
        <v>524.82000000000005</v>
      </c>
      <c r="I13" s="446">
        <v>537.57000000000005</v>
      </c>
      <c r="J13" s="446">
        <v>360.88900000000001</v>
      </c>
      <c r="K13" s="446">
        <v>279.67099999999999</v>
      </c>
      <c r="L13" s="463">
        <v>317.45100000000002</v>
      </c>
      <c r="M13" s="463"/>
      <c r="N13" s="211"/>
      <c r="O13" s="211"/>
      <c r="P13" s="211"/>
      <c r="Q13" s="211"/>
    </row>
    <row r="14" spans="2:17" ht="21" customHeight="1">
      <c r="B14" s="221" t="s">
        <v>11</v>
      </c>
      <c r="C14" s="436">
        <v>104.27</v>
      </c>
      <c r="D14" s="442">
        <v>361.69600000000003</v>
      </c>
      <c r="E14" s="442">
        <v>410.85300000000001</v>
      </c>
      <c r="F14" s="442">
        <v>312.81099999999998</v>
      </c>
      <c r="G14" s="443">
        <v>210.16300000000001</v>
      </c>
      <c r="H14" s="443">
        <v>576.303</v>
      </c>
      <c r="I14" s="446">
        <v>388.791</v>
      </c>
      <c r="J14" s="446">
        <v>320.23</v>
      </c>
      <c r="K14" s="446">
        <v>258.798</v>
      </c>
      <c r="L14" s="463">
        <v>252.89500000000001</v>
      </c>
      <c r="M14" s="463"/>
      <c r="N14" s="211"/>
      <c r="O14" s="211"/>
      <c r="P14" s="211"/>
      <c r="Q14" s="211"/>
    </row>
    <row r="15" spans="2:17" ht="21" customHeight="1">
      <c r="B15" s="221" t="s">
        <v>12</v>
      </c>
      <c r="C15" s="436">
        <v>104.27</v>
      </c>
      <c r="D15" s="442">
        <v>272.79599999999999</v>
      </c>
      <c r="E15" s="442">
        <v>338.93700000000001</v>
      </c>
      <c r="F15" s="442">
        <v>243.71799999999999</v>
      </c>
      <c r="G15" s="443">
        <v>99.438000000000002</v>
      </c>
      <c r="H15" s="443">
        <v>599.19600000000003</v>
      </c>
      <c r="I15" s="446">
        <v>365.27300000000002</v>
      </c>
      <c r="J15" s="446">
        <v>83.424000000000007</v>
      </c>
      <c r="K15" s="446">
        <v>110.73399999999999</v>
      </c>
      <c r="L15" s="463">
        <v>215.83199999999999</v>
      </c>
      <c r="M15" s="463"/>
      <c r="N15" s="211"/>
      <c r="O15" s="211"/>
      <c r="P15" s="211"/>
      <c r="Q15" s="211"/>
    </row>
    <row r="16" spans="2:17" ht="21" customHeight="1" thickBot="1">
      <c r="B16" s="225" t="s">
        <v>13</v>
      </c>
      <c r="C16" s="437">
        <v>104.27</v>
      </c>
      <c r="D16" s="444">
        <v>81.23</v>
      </c>
      <c r="E16" s="444">
        <v>384.69600000000003</v>
      </c>
      <c r="F16" s="444">
        <v>308.40100000000001</v>
      </c>
      <c r="G16" s="445">
        <v>115.675</v>
      </c>
      <c r="H16" s="445">
        <v>597.04200000000003</v>
      </c>
      <c r="I16" s="447">
        <v>440.01600000000002</v>
      </c>
      <c r="J16" s="447">
        <v>134.81899999999999</v>
      </c>
      <c r="K16" s="447">
        <v>82.319000000000003</v>
      </c>
      <c r="L16" s="464">
        <v>284.21800000000002</v>
      </c>
      <c r="M16" s="464"/>
      <c r="N16" s="211"/>
      <c r="O16" s="211"/>
      <c r="P16" s="211"/>
      <c r="Q16" s="211"/>
    </row>
    <row r="47" spans="2:12">
      <c r="B47" s="230"/>
      <c r="C47" s="230"/>
      <c r="L47" s="230"/>
    </row>
    <row r="49" spans="2:12">
      <c r="B49" s="230"/>
      <c r="C49" s="230"/>
      <c r="L49" s="230"/>
    </row>
    <row r="50" spans="2:12">
      <c r="D50" s="216"/>
    </row>
    <row r="51" spans="2:12">
      <c r="D51" s="216"/>
    </row>
    <row r="53" spans="2:12">
      <c r="B53" s="216" t="s">
        <v>14</v>
      </c>
      <c r="C53" s="216"/>
    </row>
    <row r="54" spans="2:12">
      <c r="B54" s="216" t="s">
        <v>129</v>
      </c>
      <c r="C54" s="216"/>
    </row>
    <row r="55" spans="2:12">
      <c r="B55" s="216" t="s">
        <v>71</v>
      </c>
      <c r="C55" s="216"/>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4" customWidth="1"/>
    <col min="2" max="2" width="14" style="214" customWidth="1"/>
    <col min="3" max="3" width="15.85546875" style="214" hidden="1" customWidth="1"/>
    <col min="4" max="4" width="15.5703125" style="214" hidden="1" customWidth="1"/>
    <col min="5" max="5" width="16" style="214" hidden="1" customWidth="1"/>
    <col min="6" max="6" width="16" style="214" customWidth="1"/>
    <col min="7" max="7" width="15.5703125" style="214" customWidth="1"/>
    <col min="8" max="8" width="14" style="214" customWidth="1"/>
    <col min="9" max="9" width="13.140625" style="214" customWidth="1"/>
    <col min="10" max="10" width="13.28515625" style="214" customWidth="1"/>
    <col min="11" max="11" width="4.42578125" style="214" customWidth="1"/>
    <col min="12" max="14" width="11.85546875" style="214" customWidth="1"/>
    <col min="15" max="15" width="12.5703125" style="214" customWidth="1"/>
    <col min="16" max="16" width="11.7109375" style="214" customWidth="1"/>
    <col min="17" max="16384" width="9.140625" style="214"/>
  </cols>
  <sheetData>
    <row r="2" spans="2:17" ht="18.75">
      <c r="B2" s="820" t="s">
        <v>291</v>
      </c>
      <c r="C2" s="820"/>
      <c r="D2" s="820"/>
      <c r="E2" s="820"/>
      <c r="F2" s="820"/>
      <c r="G2" s="820"/>
      <c r="H2" s="820"/>
      <c r="I2" s="820"/>
      <c r="J2" s="217"/>
      <c r="K2" s="217"/>
      <c r="L2" s="217"/>
      <c r="M2" s="217"/>
      <c r="N2" s="217"/>
      <c r="O2" s="217"/>
      <c r="P2" s="217"/>
      <c r="Q2" s="217"/>
    </row>
    <row r="3" spans="2:17" ht="13.5" thickBot="1"/>
    <row r="4" spans="2:17" ht="24.95" customHeight="1" thickBot="1">
      <c r="B4" s="157" t="s">
        <v>1</v>
      </c>
      <c r="C4" s="158" t="s">
        <v>150</v>
      </c>
      <c r="D4" s="158" t="s">
        <v>154</v>
      </c>
      <c r="E4" s="158" t="s">
        <v>210</v>
      </c>
      <c r="F4" s="158" t="s">
        <v>267</v>
      </c>
      <c r="G4" s="158" t="s">
        <v>268</v>
      </c>
      <c r="H4" s="158" t="s">
        <v>269</v>
      </c>
      <c r="I4" s="573" t="s">
        <v>284</v>
      </c>
      <c r="J4" s="573" t="s">
        <v>298</v>
      </c>
      <c r="K4" s="156"/>
      <c r="L4" s="156"/>
      <c r="M4" s="156"/>
      <c r="N4" s="156"/>
      <c r="O4" s="156"/>
      <c r="P4" s="156"/>
      <c r="Q4" s="231"/>
    </row>
    <row r="5" spans="2:17" ht="21" customHeight="1">
      <c r="B5" s="149" t="s">
        <v>2</v>
      </c>
      <c r="C5" s="232">
        <v>353.17599999999999</v>
      </c>
      <c r="D5" s="232">
        <v>315.68599999999998</v>
      </c>
      <c r="E5" s="232">
        <v>133.73599999999999</v>
      </c>
      <c r="F5" s="232">
        <v>238.26400000000001</v>
      </c>
      <c r="G5" s="232">
        <v>286.69200000000001</v>
      </c>
      <c r="H5" s="145">
        <v>119.494</v>
      </c>
      <c r="I5" s="572">
        <v>79.963999999999999</v>
      </c>
      <c r="J5" s="572">
        <v>250.024</v>
      </c>
      <c r="K5" s="154"/>
      <c r="L5" s="154"/>
      <c r="M5" s="154"/>
      <c r="N5" s="154"/>
      <c r="O5" s="154"/>
      <c r="P5" s="154"/>
      <c r="Q5" s="233"/>
    </row>
    <row r="6" spans="2:17" ht="21" customHeight="1">
      <c r="B6" s="74" t="s">
        <v>3</v>
      </c>
      <c r="C6" s="232">
        <v>331.59</v>
      </c>
      <c r="D6" s="232">
        <v>371.48700000000002</v>
      </c>
      <c r="E6" s="232">
        <v>290.23500000000001</v>
      </c>
      <c r="F6" s="232">
        <v>297.39600000000002</v>
      </c>
      <c r="G6" s="232">
        <v>307.38</v>
      </c>
      <c r="H6" s="145">
        <v>203.61600000000001</v>
      </c>
      <c r="I6" s="459">
        <v>220.17599999999999</v>
      </c>
      <c r="J6" s="459">
        <v>332.66</v>
      </c>
      <c r="K6" s="154"/>
      <c r="L6" s="154"/>
      <c r="M6" s="154"/>
      <c r="N6" s="154"/>
      <c r="O6" s="154"/>
      <c r="P6" s="155"/>
      <c r="Q6" s="233"/>
    </row>
    <row r="7" spans="2:17" ht="21" customHeight="1">
      <c r="B7" s="74" t="s">
        <v>4</v>
      </c>
      <c r="C7" s="232">
        <v>359.11399999999998</v>
      </c>
      <c r="D7" s="232">
        <v>367.95400000000001</v>
      </c>
      <c r="E7" s="232">
        <v>330.25700000000001</v>
      </c>
      <c r="F7" s="232">
        <v>343.71800000000002</v>
      </c>
      <c r="G7" s="232">
        <v>346.15</v>
      </c>
      <c r="H7" s="145">
        <v>352.09800000000001</v>
      </c>
      <c r="I7" s="459">
        <v>383.07900000000001</v>
      </c>
      <c r="J7" s="459">
        <v>328.88099999999997</v>
      </c>
      <c r="K7" s="154"/>
      <c r="L7" s="154"/>
      <c r="M7" s="154"/>
      <c r="N7" s="154"/>
      <c r="O7" s="154"/>
      <c r="P7" s="154"/>
      <c r="Q7" s="233"/>
    </row>
    <row r="8" spans="2:17" ht="21" customHeight="1">
      <c r="B8" s="74" t="s">
        <v>5</v>
      </c>
      <c r="C8" s="232">
        <v>351.21499999999997</v>
      </c>
      <c r="D8" s="232">
        <v>379.62900000000002</v>
      </c>
      <c r="E8" s="232">
        <v>363.94</v>
      </c>
      <c r="F8" s="232">
        <v>364.435</v>
      </c>
      <c r="G8" s="232">
        <v>363.43599999999998</v>
      </c>
      <c r="H8" s="145">
        <v>330.5</v>
      </c>
      <c r="I8" s="459">
        <v>367.589</v>
      </c>
      <c r="J8" s="459">
        <v>359.65699999999998</v>
      </c>
      <c r="K8" s="154"/>
      <c r="L8" s="154"/>
      <c r="M8" s="154"/>
      <c r="N8" s="154"/>
      <c r="O8" s="154"/>
      <c r="P8" s="154"/>
      <c r="Q8" s="233"/>
    </row>
    <row r="9" spans="2:17" ht="21" customHeight="1">
      <c r="B9" s="74" t="s">
        <v>6</v>
      </c>
      <c r="C9" s="232">
        <v>314.553</v>
      </c>
      <c r="D9" s="232">
        <v>360.93900000000002</v>
      </c>
      <c r="E9" s="232">
        <v>355.47699999999998</v>
      </c>
      <c r="F9" s="232">
        <v>337.43400000000003</v>
      </c>
      <c r="G9" s="232">
        <v>310.59899999999999</v>
      </c>
      <c r="H9" s="145">
        <v>280.04000000000002</v>
      </c>
      <c r="I9" s="459">
        <v>362.35700000000003</v>
      </c>
      <c r="J9" s="459">
        <v>319.738</v>
      </c>
      <c r="K9" s="154"/>
      <c r="L9" s="154"/>
      <c r="M9" s="154"/>
      <c r="N9" s="154"/>
      <c r="O9" s="154"/>
      <c r="P9" s="154"/>
      <c r="Q9" s="234"/>
    </row>
    <row r="10" spans="2:17" ht="21" customHeight="1">
      <c r="B10" s="74" t="s">
        <v>7</v>
      </c>
      <c r="C10" s="232">
        <v>260.99099999999999</v>
      </c>
      <c r="D10" s="232">
        <v>308.3</v>
      </c>
      <c r="E10" s="232">
        <v>344.68799999999999</v>
      </c>
      <c r="F10" s="232">
        <v>286.25</v>
      </c>
      <c r="G10" s="232">
        <v>264.209</v>
      </c>
      <c r="H10" s="145">
        <v>209.46100000000001</v>
      </c>
      <c r="I10" s="459">
        <v>318.72500000000002</v>
      </c>
      <c r="J10" s="459">
        <v>304.762</v>
      </c>
      <c r="K10" s="154"/>
      <c r="L10" s="154"/>
      <c r="M10" s="154"/>
      <c r="N10" s="154"/>
      <c r="O10" s="154"/>
      <c r="P10" s="154"/>
      <c r="Q10" s="234"/>
    </row>
    <row r="11" spans="2:17" ht="21" customHeight="1">
      <c r="B11" s="74" t="s">
        <v>8</v>
      </c>
      <c r="C11" s="232">
        <v>210</v>
      </c>
      <c r="D11" s="232">
        <v>256.23599999999999</v>
      </c>
      <c r="E11" s="232">
        <v>284.92700000000002</v>
      </c>
      <c r="F11" s="232">
        <v>266.75400000000002</v>
      </c>
      <c r="G11" s="232">
        <v>210.357</v>
      </c>
      <c r="H11" s="145">
        <v>191.196</v>
      </c>
      <c r="I11" s="459">
        <v>253.322</v>
      </c>
      <c r="J11" s="459">
        <v>241.78</v>
      </c>
      <c r="K11" s="154"/>
      <c r="L11" s="154"/>
      <c r="M11" s="154"/>
      <c r="N11" s="154"/>
      <c r="O11" s="154"/>
      <c r="P11" s="154"/>
      <c r="Q11" s="234"/>
    </row>
    <row r="12" spans="2:17" ht="21" customHeight="1">
      <c r="B12" s="74" t="s">
        <v>9</v>
      </c>
      <c r="C12" s="232">
        <v>141.459</v>
      </c>
      <c r="D12" s="232">
        <v>179.80699999999999</v>
      </c>
      <c r="E12" s="232">
        <v>160.46299999999999</v>
      </c>
      <c r="F12" s="232">
        <v>134.90199999999999</v>
      </c>
      <c r="G12" s="232">
        <v>136.374</v>
      </c>
      <c r="H12" s="145">
        <v>89.760999999999996</v>
      </c>
      <c r="I12" s="459">
        <v>193.38800000000001</v>
      </c>
      <c r="J12" s="459">
        <v>184.48099999999999</v>
      </c>
      <c r="K12" s="154"/>
      <c r="L12" s="154"/>
      <c r="M12" s="154"/>
      <c r="N12" s="154"/>
      <c r="O12" s="154"/>
      <c r="P12" s="154"/>
      <c r="Q12" s="234"/>
    </row>
    <row r="13" spans="2:17" ht="21" customHeight="1">
      <c r="B13" s="74" t="s">
        <v>10</v>
      </c>
      <c r="C13" s="232">
        <v>67.427000000000007</v>
      </c>
      <c r="D13" s="232">
        <v>103.38200000000001</v>
      </c>
      <c r="E13" s="232">
        <v>135.197</v>
      </c>
      <c r="F13" s="232">
        <v>68.653000000000006</v>
      </c>
      <c r="G13" s="232">
        <v>64.787000000000006</v>
      </c>
      <c r="H13" s="145">
        <v>55.1</v>
      </c>
      <c r="I13" s="459">
        <v>110.586</v>
      </c>
      <c r="J13" s="459"/>
      <c r="K13" s="154"/>
      <c r="L13" s="154"/>
      <c r="M13" s="154"/>
      <c r="N13" s="154"/>
      <c r="O13" s="154"/>
      <c r="P13" s="154"/>
      <c r="Q13" s="234"/>
    </row>
    <row r="14" spans="2:17" ht="21" customHeight="1">
      <c r="B14" s="74" t="s">
        <v>11</v>
      </c>
      <c r="C14" s="232">
        <v>51.183999999999997</v>
      </c>
      <c r="D14" s="232">
        <v>73.41</v>
      </c>
      <c r="E14" s="232">
        <v>167.65799999999999</v>
      </c>
      <c r="F14" s="232">
        <v>72.596999999999994</v>
      </c>
      <c r="G14" s="232">
        <v>53.749000000000002</v>
      </c>
      <c r="H14" s="145">
        <v>42.188000000000002</v>
      </c>
      <c r="I14" s="459">
        <v>79.965000000000003</v>
      </c>
      <c r="J14" s="459"/>
      <c r="K14" s="154"/>
      <c r="L14" s="154"/>
      <c r="M14" s="154"/>
      <c r="N14" s="154"/>
      <c r="O14" s="154"/>
      <c r="P14" s="154"/>
      <c r="Q14" s="233"/>
    </row>
    <row r="15" spans="2:17" ht="21" customHeight="1">
      <c r="B15" s="74" t="s">
        <v>12</v>
      </c>
      <c r="C15" s="232">
        <v>60.189</v>
      </c>
      <c r="D15" s="232">
        <v>60.189</v>
      </c>
      <c r="E15" s="232">
        <v>209.60900000000001</v>
      </c>
      <c r="F15" s="232">
        <v>113.17</v>
      </c>
      <c r="G15" s="232">
        <v>64.599999999999994</v>
      </c>
      <c r="H15" s="145">
        <v>28.933</v>
      </c>
      <c r="I15" s="459">
        <v>73.593000000000004</v>
      </c>
      <c r="J15" s="459"/>
      <c r="K15" s="154"/>
      <c r="L15" s="154"/>
      <c r="M15" s="154"/>
      <c r="N15" s="154"/>
      <c r="O15" s="154"/>
      <c r="P15" s="154"/>
      <c r="Q15" s="234"/>
    </row>
    <row r="16" spans="2:17" ht="21" customHeight="1" thickBot="1">
      <c r="B16" s="77" t="s">
        <v>13</v>
      </c>
      <c r="C16" s="235">
        <v>248.392</v>
      </c>
      <c r="D16" s="235">
        <v>118.63200000000001</v>
      </c>
      <c r="E16" s="235">
        <v>161.434</v>
      </c>
      <c r="F16" s="235">
        <v>201.834</v>
      </c>
      <c r="G16" s="235">
        <v>79.033000000000001</v>
      </c>
      <c r="H16" s="146">
        <v>36.280999999999999</v>
      </c>
      <c r="I16" s="460">
        <v>114.91200000000001</v>
      </c>
      <c r="J16" s="460"/>
      <c r="K16" s="140"/>
      <c r="L16" s="140"/>
      <c r="M16" s="140"/>
      <c r="N16" s="140"/>
      <c r="O16" s="140"/>
      <c r="P16" s="140"/>
      <c r="Q16" s="234"/>
    </row>
    <row r="48" spans="2:2">
      <c r="B48" s="216"/>
    </row>
    <row r="49" spans="2:3">
      <c r="B49" s="216" t="s">
        <v>14</v>
      </c>
      <c r="C49" s="216"/>
    </row>
    <row r="50" spans="2:3">
      <c r="B50" s="216" t="s">
        <v>15</v>
      </c>
    </row>
    <row r="51" spans="2:3">
      <c r="B51" s="216"/>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4" style="214" customWidth="1"/>
    <col min="12" max="12" width="13.42578125" style="214" customWidth="1"/>
    <col min="13" max="14" width="11.85546875" style="214" customWidth="1"/>
    <col min="15" max="15" width="12.5703125" style="214" customWidth="1"/>
    <col min="16" max="16" width="11.7109375" style="214" customWidth="1"/>
    <col min="17" max="16384" width="9.140625" style="214"/>
  </cols>
  <sheetData>
    <row r="2" spans="2:17" ht="18.75">
      <c r="B2" s="820" t="s">
        <v>290</v>
      </c>
      <c r="C2" s="820"/>
      <c r="D2" s="820"/>
      <c r="E2" s="820"/>
      <c r="F2" s="820"/>
      <c r="G2" s="820"/>
      <c r="H2" s="820"/>
      <c r="I2" s="820"/>
      <c r="J2" s="820"/>
      <c r="K2" s="820"/>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9">
        <v>173.20699999999999</v>
      </c>
      <c r="L5" s="459">
        <v>370.05700000000002</v>
      </c>
      <c r="M5" s="160"/>
      <c r="N5" s="160"/>
      <c r="O5" s="160"/>
      <c r="P5" s="160"/>
      <c r="Q5" s="233"/>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9">
        <v>203.875</v>
      </c>
      <c r="L6" s="459">
        <v>383.82100000000003</v>
      </c>
      <c r="M6" s="160"/>
      <c r="N6" s="160"/>
      <c r="O6" s="160"/>
      <c r="P6" s="161"/>
      <c r="Q6" s="233"/>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9">
        <v>245.49</v>
      </c>
      <c r="L7" s="459">
        <v>381.00599999999997</v>
      </c>
      <c r="M7" s="160"/>
      <c r="N7" s="160"/>
      <c r="O7" s="160"/>
      <c r="P7" s="160"/>
      <c r="Q7" s="233"/>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9">
        <v>271.37099999999998</v>
      </c>
      <c r="L8" s="459">
        <v>355.875</v>
      </c>
      <c r="M8" s="160"/>
      <c r="N8" s="160"/>
      <c r="O8" s="160"/>
      <c r="P8" s="160"/>
      <c r="Q8" s="233"/>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9">
        <v>315.60599999999999</v>
      </c>
      <c r="L9" s="459">
        <v>304.51</v>
      </c>
      <c r="M9" s="160"/>
      <c r="N9" s="160"/>
      <c r="O9" s="160"/>
      <c r="P9" s="160"/>
      <c r="Q9" s="234"/>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9">
        <v>309.82499999999999</v>
      </c>
      <c r="L10" s="459">
        <v>266.512</v>
      </c>
      <c r="M10" s="160"/>
      <c r="N10" s="160"/>
      <c r="O10" s="160"/>
      <c r="P10" s="160"/>
      <c r="Q10" s="234"/>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9">
        <v>270.06299999999999</v>
      </c>
      <c r="L11" s="459">
        <v>247.358</v>
      </c>
      <c r="M11" s="160"/>
      <c r="N11" s="160"/>
      <c r="O11" s="160"/>
      <c r="P11" s="160"/>
      <c r="Q11" s="768"/>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9">
        <v>225.65199999999999</v>
      </c>
      <c r="L12" s="459"/>
      <c r="M12" s="160"/>
      <c r="N12" s="160"/>
      <c r="O12" s="160"/>
      <c r="P12" s="160"/>
      <c r="Q12" s="234"/>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9">
        <v>212.934</v>
      </c>
      <c r="L13" s="459"/>
      <c r="M13" s="160"/>
      <c r="N13" s="160"/>
      <c r="O13" s="160"/>
      <c r="P13" s="160"/>
      <c r="Q13" s="234"/>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9">
        <v>238.54400000000001</v>
      </c>
      <c r="L14" s="459"/>
      <c r="M14" s="160"/>
      <c r="N14" s="160"/>
      <c r="O14" s="160"/>
      <c r="P14" s="160"/>
      <c r="Q14" s="233"/>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9">
        <v>245.583</v>
      </c>
      <c r="L15" s="459"/>
      <c r="M15" s="160"/>
      <c r="N15" s="160"/>
      <c r="O15" s="160"/>
      <c r="P15" s="160"/>
      <c r="Q15" s="234"/>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60">
        <v>289.21699999999998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2022-12-08T07:09:07Z</cp:lastPrinted>
  <dcterms:created xsi:type="dcterms:W3CDTF">2001-01-08T14:44:55Z</dcterms:created>
  <dcterms:modified xsi:type="dcterms:W3CDTF">2022-12-08T08:41:06Z</dcterms:modified>
</cp:coreProperties>
</file>