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J355" i="1"/>
  <c r="AR354" i="1"/>
  <c r="AR353" i="1"/>
  <c r="J353" i="1"/>
  <c r="J354" i="1" s="1"/>
  <c r="H353" i="1"/>
  <c r="H355" i="1" s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5" i="1"/>
  <c r="J303" i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H253" i="1"/>
  <c r="J254" i="1" s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K204" i="1"/>
  <c r="K203" i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5" i="1"/>
  <c r="J153" i="1"/>
  <c r="H153" i="1"/>
  <c r="H155" i="1" s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5" i="1"/>
  <c r="J103" i="1"/>
  <c r="H103" i="1"/>
  <c r="H105" i="1" s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Q66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4" i="1"/>
  <c r="J52" i="1"/>
  <c r="J53" i="1" s="1"/>
  <c r="H52" i="1"/>
  <c r="G54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AS444" i="1" s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E41" i="1" l="1"/>
  <c r="AE42" i="1"/>
  <c r="AE40" i="1"/>
  <c r="AE39" i="1"/>
  <c r="AI41" i="1"/>
  <c r="AI39" i="1"/>
  <c r="AI42" i="1"/>
  <c r="AI40" i="1"/>
  <c r="AF41" i="1"/>
  <c r="AF42" i="1"/>
  <c r="AF40" i="1"/>
  <c r="AF39" i="1"/>
  <c r="AN41" i="1"/>
  <c r="AN39" i="1"/>
  <c r="AN42" i="1"/>
  <c r="AC42" i="1"/>
  <c r="AC40" i="1"/>
  <c r="AC41" i="1"/>
  <c r="AC39" i="1"/>
  <c r="AG42" i="1"/>
  <c r="AG40" i="1"/>
  <c r="AG41" i="1"/>
  <c r="AG39" i="1"/>
  <c r="AK42" i="1"/>
  <c r="AK40" i="1"/>
  <c r="AK41" i="1"/>
  <c r="AK39" i="1"/>
  <c r="AT60" i="1"/>
  <c r="AC44" i="1"/>
  <c r="AP57" i="1" s="1"/>
  <c r="AJ41" i="1"/>
  <c r="AJ42" i="1"/>
  <c r="AJ40" i="1"/>
  <c r="AJ39" i="1"/>
  <c r="AD42" i="1"/>
  <c r="AD40" i="1"/>
  <c r="AD41" i="1"/>
  <c r="AD39" i="1"/>
  <c r="AH42" i="1"/>
  <c r="AH41" i="1"/>
  <c r="AH39" i="1"/>
  <c r="AH40" i="1"/>
  <c r="AL42" i="1"/>
  <c r="AL40" i="1"/>
  <c r="AL41" i="1"/>
  <c r="AL39" i="1"/>
  <c r="AS66" i="1"/>
  <c r="AQ67" i="1"/>
  <c r="AM39" i="1"/>
  <c r="AM41" i="1"/>
  <c r="AM42" i="1"/>
  <c r="AM40" i="1"/>
  <c r="I54" i="1"/>
  <c r="AS65" i="1"/>
  <c r="J104" i="1"/>
  <c r="J154" i="1"/>
  <c r="J204" i="1"/>
  <c r="H205" i="1"/>
  <c r="H255" i="1"/>
  <c r="J304" i="1"/>
  <c r="AP52" i="1" l="1"/>
  <c r="AS67" i="1"/>
  <c r="AQ68" i="1"/>
  <c r="AS68" i="1" l="1"/>
  <c r="AQ69" i="1"/>
  <c r="AQ70" i="1" l="1"/>
  <c r="AS69" i="1"/>
  <c r="AQ71" i="1" l="1"/>
  <c r="AS70" i="1"/>
  <c r="AQ72" i="1" l="1"/>
  <c r="AS71" i="1"/>
  <c r="AS72" i="1" l="1"/>
  <c r="AQ73" i="1"/>
  <c r="AQ74" i="1" l="1"/>
  <c r="AS73" i="1"/>
  <c r="AS74" i="1" l="1"/>
  <c r="AQ75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S122" i="1" l="1"/>
  <c r="AQ123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S178" i="1" l="1"/>
  <c r="AQ179" i="1"/>
  <c r="AS179" i="1" l="1"/>
  <c r="AQ180" i="1"/>
  <c r="AS180" i="1" l="1"/>
  <c r="AQ181" i="1"/>
  <c r="AS181" i="1" l="1"/>
  <c r="AQ182" i="1"/>
  <c r="AS182" i="1" l="1"/>
  <c r="AQ183" i="1"/>
  <c r="AS183" i="1" l="1"/>
  <c r="AQ184" i="1"/>
  <c r="AS184" i="1" l="1"/>
  <c r="AQ185" i="1"/>
  <c r="AQ186" i="1" l="1"/>
  <c r="AS185" i="1"/>
  <c r="AQ187" i="1" l="1"/>
  <c r="AS186" i="1"/>
  <c r="AQ188" i="1" l="1"/>
  <c r="AS187" i="1"/>
  <c r="AS188" i="1" l="1"/>
  <c r="AQ189" i="1"/>
  <c r="AQ190" i="1" l="1"/>
  <c r="AS189" i="1"/>
  <c r="AQ191" i="1" l="1"/>
  <c r="AS190" i="1"/>
  <c r="AQ192" i="1" l="1"/>
  <c r="AS191" i="1"/>
  <c r="AS192" i="1" l="1"/>
  <c r="AQ193" i="1"/>
  <c r="AQ194" i="1" l="1"/>
  <c r="AS193" i="1"/>
  <c r="AQ195" i="1" l="1"/>
  <c r="AS194" i="1"/>
  <c r="AQ196" i="1" l="1"/>
  <c r="AS195" i="1"/>
  <c r="AQ197" i="1" l="1"/>
  <c r="AS196" i="1"/>
  <c r="AQ198" i="1" l="1"/>
  <c r="AS197" i="1"/>
  <c r="AS198" i="1" l="1"/>
  <c r="AQ199" i="1"/>
  <c r="AQ200" i="1" l="1"/>
  <c r="AS199" i="1"/>
  <c r="AS200" i="1" l="1"/>
  <c r="AQ201" i="1"/>
  <c r="AS201" i="1" l="1"/>
  <c r="AQ202" i="1"/>
  <c r="AQ206" i="1" l="1"/>
  <c r="AS202" i="1"/>
  <c r="AQ207" i="1" l="1"/>
  <c r="AS206" i="1"/>
  <c r="AS207" i="1" l="1"/>
  <c r="AQ208" i="1"/>
  <c r="AQ209" i="1" l="1"/>
  <c r="AS208" i="1"/>
  <c r="AS209" i="1" l="1"/>
  <c r="AQ210" i="1"/>
  <c r="AQ211" i="1" l="1"/>
  <c r="AS210" i="1"/>
  <c r="AS211" i="1" l="1"/>
  <c r="AQ212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S298" i="1" l="1"/>
  <c r="AQ299" i="1"/>
  <c r="AQ300" i="1" l="1"/>
  <c r="AS299" i="1"/>
  <c r="AS300" i="1" l="1"/>
  <c r="AQ301" i="1"/>
  <c r="AS301" i="1" l="1"/>
  <c r="AQ302" i="1"/>
  <c r="AQ306" i="1" l="1"/>
  <c r="AS302" i="1"/>
  <c r="AQ307" i="1" l="1"/>
  <c r="AS306" i="1"/>
  <c r="AS307" i="1" l="1"/>
  <c r="AQ308" i="1"/>
  <c r="AQ309" i="1" l="1"/>
  <c r="AS308" i="1"/>
  <c r="AS309" i="1" l="1"/>
  <c r="AQ310" i="1"/>
  <c r="AQ311" i="1" l="1"/>
  <c r="AS310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<sst xmlns="http://schemas.openxmlformats.org/spreadsheetml/2006/main" count="939" uniqueCount="138">
  <si>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</si>
  <si>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</si>
  <si>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</si>
  <si>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</si>
  <si>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</si>
  <si>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 APRIL ( 30 MARET S/D 5 APRIL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</si>
  <si>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</si>
  <si>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</si>
  <si>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</si>
  <si>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</si>
  <si>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</si>
  <si>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</si>
  <si>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</si>
  <si>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</si>
  <si>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</si>
  <si>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</si>
  <si>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</si>
  <si>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</si>
  <si>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</si>
  <si>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APRIL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</si>
  <si>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</si>
  <si>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</si>
  <si>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</si>
  <si>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</si>
  <si>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</si>
  <si>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</si>
  <si>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</si>
  <si>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</si>
  <si>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</si>
  <si>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</si>
  <si>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</si>
  <si>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</si>
  <si>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</si>
  <si>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</si>
  <si>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</si>
  <si>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</si>
  <si>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</si>
  <si>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</si>
  <si>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</si>
  <si>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</si>
  <si>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</si>
  <si>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</si>
  <si>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</si>
  <si>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</si>
  <si>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</si>
  <si>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</si>
  <si>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</si>
  <si>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</si>
  <si>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</si>
  <si>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</si>
  <si>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</si>
  <si>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</si>
  <si>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</si>
  <si>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</si>
  <si>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</si>
  <si>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</si>
  <si>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</si>
  <si>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</si>
  <si>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</si>
  <si>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</si>
  <si>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</si>
  <si>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</si>
  <si>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</si>
  <si>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</si>
  <si>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</si>
  <si>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</si>
  <si>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</si>
  <si>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</si>
  <si>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</si>
  <si>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</si>
  <si>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</si>
  <si>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</si>
  <si>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</si>
  <si>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</si>
  <si>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</si>
  <si>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</si>
  <si>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</si>
  <si>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</si>
  <si>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</si>
  <si>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</si>
  <si>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</si>
  <si>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</si>
  <si>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</si>
  <si>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</si>
  <si>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</si>
  <si>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</si>
  <si>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</si>
  <si>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</si>
  <si>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</si>
  <si>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</si>
  <si>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</si>
  <si>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</si>
  <si>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</si>
  <si>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</si>
  <si>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</si>
  <si>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</si>
  <si>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</si>
  <si>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</si>
  <si>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</si>
  <si>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</si>
  <si>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</si>
  <si>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</si>
  <si>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</si>
  <si>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</si>
  <si>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</si>
  <si>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</si>
  <si>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</si>
  <si>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</si>
  <si>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</si>
  <si>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</si>
  <si>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</si>
  <si>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</si>
  <si>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</si>
  <si>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</si>
  <si>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</si>
  <si>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</si>
  <si>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</si>
  <si>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</si>
  <si>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</si>
  <si>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</si>
  <si>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</si>
  <si>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</si>
  <si>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</si>
  <si>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</si>
  <si>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</si>
  <si>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</si>
  <si>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</si>
  <si>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</si>
  <si>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</si>
  <si>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</si>
  <si>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</si>
  <si>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</si>
  <si>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</si>
  <si>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</si>
  <si>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>MARET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</si>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</sst>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0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0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0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0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9" fontId="24" fillId="0" borderId="0" xfId="0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62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6" xfId="0" applyNumberFormat="1" applyFont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39" fontId="3" fillId="4" borderId="44" xfId="0" applyNumberFormat="1" applyFont="1" applyFill="1" applyBorder="1" applyAlignment="1">
      <alignment vertical="center" shrinkToFit="1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306648"/>
        <c:axId val="381307432"/>
      </c:lineChart>
      <c:catAx>
        <c:axId val="381306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1307432"/>
        <c:crosses val="autoZero"/>
        <c:auto val="1"/>
        <c:lblAlgn val="ctr"/>
        <c:lblOffset val="100"/>
        <c:noMultiLvlLbl val="0"/>
      </c:catAx>
      <c:valAx>
        <c:axId val="38130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13066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916456"/>
        <c:axId val="384915672"/>
      </c:barChart>
      <c:catAx>
        <c:axId val="384916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9156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8491567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916456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919200"/>
        <c:axId val="384915280"/>
      </c:lineChart>
      <c:dateAx>
        <c:axId val="38491920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91528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84915280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919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919592"/>
        <c:axId val="38491998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919592"/>
        <c:axId val="384919984"/>
      </c:lineChart>
      <c:catAx>
        <c:axId val="384919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91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91998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9195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dung%20week/datawadukdanbendungbulanmaretmingguke4danaprilmin/Bendungan%20Mg%20Ke%20I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0</v>
          </cell>
        </row>
        <row r="167">
          <cell r="AQ167">
            <v>98</v>
          </cell>
          <cell r="AR167">
            <v>0</v>
          </cell>
        </row>
        <row r="168">
          <cell r="AQ168">
            <v>99</v>
          </cell>
          <cell r="AR168">
            <v>0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R19" zoomScale="60" zoomScaleNormal="60" workbookViewId="0">
      <selection activeCell="AD32" sqref="AD32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5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/>
      <c r="AH7" s="54"/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/>
      <c r="AH8" s="54"/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/>
      <c r="AH9" s="54"/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/>
      <c r="AH10" s="54"/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55.77</v>
      </c>
      <c r="H11" s="85">
        <v>31.144597999999998</v>
      </c>
      <c r="I11" s="85">
        <v>55.46</v>
      </c>
      <c r="J11" s="86">
        <v>29.363240000000001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/>
      <c r="AH11" s="54"/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338.89</v>
      </c>
      <c r="H12" s="95">
        <v>7.26</v>
      </c>
      <c r="I12" s="94">
        <v>339.54</v>
      </c>
      <c r="J12" s="96">
        <v>7.8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/>
      <c r="AG12" s="54"/>
      <c r="AH12" s="54"/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74.11</v>
      </c>
      <c r="H13" s="95">
        <v>29.641932000000001</v>
      </c>
      <c r="I13" s="94">
        <v>77.400000000000006</v>
      </c>
      <c r="J13" s="96">
        <v>48.369059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/>
      <c r="AG13" s="54"/>
      <c r="AH13" s="54"/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462.9</v>
      </c>
      <c r="H14" s="98">
        <v>45.993000000000002</v>
      </c>
      <c r="I14" s="84">
        <v>462.9</v>
      </c>
      <c r="J14" s="99">
        <v>45.993000000000002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/>
      <c r="AG14" s="54"/>
      <c r="AH14" s="54"/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206.48</v>
      </c>
      <c r="H15" s="102">
        <v>8.8840000000000003</v>
      </c>
      <c r="I15" s="103">
        <v>207.02</v>
      </c>
      <c r="J15" s="104">
        <v>9.5299999999999994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/>
      <c r="AG15" s="54"/>
      <c r="AH15" s="54"/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319</v>
      </c>
      <c r="H16" s="106">
        <v>4.7300000000000004</v>
      </c>
      <c r="I16" s="103">
        <v>320.10000000000002</v>
      </c>
      <c r="J16" s="104">
        <v>5.2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/>
      <c r="AG16" s="54"/>
      <c r="AH16" s="54"/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89.45</v>
      </c>
      <c r="H17" s="106">
        <v>564.85500000000002</v>
      </c>
      <c r="I17" s="103">
        <v>89.53</v>
      </c>
      <c r="J17" s="104">
        <v>659.94724090316754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/>
      <c r="AG17" s="54"/>
      <c r="AH17" s="54"/>
      <c r="AI17" s="54"/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116.08</v>
      </c>
      <c r="H18" s="106">
        <v>1.304</v>
      </c>
      <c r="I18" s="108">
        <v>120.03</v>
      </c>
      <c r="J18" s="109">
        <v>1.581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/>
      <c r="AG18" s="54"/>
      <c r="AH18" s="54"/>
      <c r="AI18" s="54"/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118.61</v>
      </c>
      <c r="H19" s="111">
        <v>1.296</v>
      </c>
      <c r="I19" s="103">
        <v>119.95</v>
      </c>
      <c r="J19" s="104">
        <v>1.4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/>
      <c r="AG19" s="54"/>
      <c r="AH19" s="54"/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42.6</v>
      </c>
      <c r="H20" s="106">
        <v>1.804</v>
      </c>
      <c r="I20" s="103">
        <v>43.99</v>
      </c>
      <c r="J20" s="104">
        <v>2.2719999999999998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/>
      <c r="AG20" s="54"/>
      <c r="AH20" s="54"/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49.01</v>
      </c>
      <c r="H21" s="106">
        <v>1.5429999999999999</v>
      </c>
      <c r="I21" s="113">
        <v>51.32</v>
      </c>
      <c r="J21" s="104">
        <v>2.4820000000000002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/>
      <c r="AG21" s="54"/>
      <c r="AH21" s="54"/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77.91</v>
      </c>
      <c r="H22" s="106">
        <v>0.745</v>
      </c>
      <c r="I22" s="103">
        <v>78.900000000000006</v>
      </c>
      <c r="J22" s="104">
        <v>0.90100000000000002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/>
      <c r="AG22" s="54"/>
      <c r="AH22" s="54"/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82.2</v>
      </c>
      <c r="H23" s="106">
        <v>0.34300000000000003</v>
      </c>
      <c r="I23" s="103">
        <v>81.56</v>
      </c>
      <c r="J23" s="104">
        <v>5.8999999999999997E-2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/>
      <c r="AG23" s="54"/>
      <c r="AH23" s="54"/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69.61</v>
      </c>
      <c r="H24" s="106">
        <v>0.193</v>
      </c>
      <c r="I24" s="103">
        <v>63.45</v>
      </c>
      <c r="J24" s="104">
        <v>0.188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/>
      <c r="AG24" s="54"/>
      <c r="AH24" s="54"/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45.8</v>
      </c>
      <c r="H25" s="106">
        <v>8.4000000000000005E-2</v>
      </c>
      <c r="I25" s="103">
        <v>46.77</v>
      </c>
      <c r="J25" s="104">
        <v>0.36099999999999999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/>
      <c r="AG25" s="54"/>
      <c r="AH25" s="54"/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135.66</v>
      </c>
      <c r="H26" s="98">
        <v>347.77800000000002</v>
      </c>
      <c r="I26" s="94">
        <v>135.88999999999999</v>
      </c>
      <c r="J26" s="115">
        <v>360.19709461399998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/>
      <c r="AG26" s="54"/>
      <c r="AH26" s="54"/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112.76</v>
      </c>
      <c r="H27" s="98">
        <v>0.42199999999999999</v>
      </c>
      <c r="I27" s="116">
        <v>112.94</v>
      </c>
      <c r="J27" s="115">
        <v>0.42971144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/>
      <c r="AG27" s="54"/>
      <c r="AH27" s="54"/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204</v>
      </c>
      <c r="H28" s="98">
        <v>0.36599999999999999</v>
      </c>
      <c r="I28" s="94">
        <v>203</v>
      </c>
      <c r="J28" s="115">
        <v>0.25305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/>
      <c r="AG28" s="54"/>
      <c r="AH28" s="54"/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223.21</v>
      </c>
      <c r="H29" s="98">
        <v>0.52100000000000002</v>
      </c>
      <c r="I29" s="116">
        <v>224</v>
      </c>
      <c r="J29" s="117">
        <v>0.6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/>
      <c r="AG29" s="54"/>
      <c r="AH29" s="54"/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195.92</v>
      </c>
      <c r="H30" s="94">
        <v>0.44400000000000001</v>
      </c>
      <c r="I30" s="116">
        <v>196.1</v>
      </c>
      <c r="J30" s="115">
        <v>0.46790300000000001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/>
      <c r="AG30" s="54"/>
      <c r="AH30" s="54"/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171.25</v>
      </c>
      <c r="H31" s="98">
        <v>0.20799999999999999</v>
      </c>
      <c r="I31" s="116">
        <v>170.62</v>
      </c>
      <c r="J31" s="115">
        <v>0.1658512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/>
      <c r="AG31" s="54"/>
      <c r="AH31" s="54"/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227.78</v>
      </c>
      <c r="H32" s="120">
        <v>0.7</v>
      </c>
      <c r="I32" s="121">
        <v>227.11</v>
      </c>
      <c r="J32" s="122">
        <v>0.63244199999999995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/>
      <c r="AG32" s="54"/>
      <c r="AH32" s="54"/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247.48</v>
      </c>
      <c r="H33" s="98">
        <v>1.641</v>
      </c>
      <c r="I33" s="116">
        <v>248.74</v>
      </c>
      <c r="J33" s="117">
        <v>2.0355700799999998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/>
      <c r="AG33" s="54"/>
      <c r="AH33" s="54"/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0.34899999999999998</v>
      </c>
      <c r="I34" s="94">
        <v>142.97999999999999</v>
      </c>
      <c r="J34" s="117">
        <v>0.21394310999999999</v>
      </c>
      <c r="K34" s="87" t="s">
        <v>64</v>
      </c>
      <c r="L34" s="118">
        <f t="shared" si="2"/>
        <v>0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/>
      <c r="AG34" s="54"/>
      <c r="AH34" s="54"/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74</v>
      </c>
      <c r="D35" s="91" t="s">
        <v>73</v>
      </c>
      <c r="E35" s="83">
        <v>179.1</v>
      </c>
      <c r="F35" s="84">
        <v>4.2</v>
      </c>
      <c r="G35" s="123">
        <v>204.86</v>
      </c>
      <c r="H35" s="123">
        <v>3.2309999999999999</v>
      </c>
      <c r="I35" s="94">
        <v>204.95</v>
      </c>
      <c r="J35" s="115">
        <v>3.2795596200000001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4"/>
      <c r="AE35" s="54">
        <v>1609.71</v>
      </c>
      <c r="AF35" s="54"/>
      <c r="AG35" s="54"/>
      <c r="AH35" s="54"/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75</v>
      </c>
      <c r="D36" s="91" t="s">
        <v>76</v>
      </c>
      <c r="E36" s="83">
        <v>325.56</v>
      </c>
      <c r="F36" s="84">
        <v>0.70099999999999996</v>
      </c>
      <c r="G36" s="123">
        <v>325.33</v>
      </c>
      <c r="H36" s="123">
        <v>0.68</v>
      </c>
      <c r="I36" s="116">
        <v>325.5</v>
      </c>
      <c r="J36" s="117">
        <v>0.69574786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5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4"/>
      <c r="AE36" s="54">
        <v>1610.71</v>
      </c>
      <c r="AF36" s="54"/>
      <c r="AG36" s="54"/>
      <c r="AH36" s="54"/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77</v>
      </c>
      <c r="D37" s="91" t="s">
        <v>76</v>
      </c>
      <c r="E37" s="83">
        <v>129.19999999999999</v>
      </c>
      <c r="F37" s="84">
        <v>0.5</v>
      </c>
      <c r="G37" s="98">
        <v>129.19999999999999</v>
      </c>
      <c r="H37" s="98">
        <v>0.5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5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4"/>
      <c r="AE37" s="54">
        <v>1618.72</v>
      </c>
      <c r="AF37" s="124"/>
      <c r="AG37" s="54"/>
      <c r="AH37" s="124"/>
      <c r="AI37" s="54"/>
      <c r="AJ37" s="54"/>
      <c r="AK37" s="124"/>
      <c r="AL37" s="54"/>
      <c r="AM37" s="124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78</v>
      </c>
      <c r="D38" s="91" t="s">
        <v>76</v>
      </c>
      <c r="E38" s="83">
        <v>282.77999999999997</v>
      </c>
      <c r="F38" s="84">
        <v>0.51300000000000001</v>
      </c>
      <c r="G38" s="98">
        <v>282.77999999999997</v>
      </c>
      <c r="H38" s="98">
        <v>0.51300000000000001</v>
      </c>
      <c r="I38" s="94">
        <v>272.77999999999997</v>
      </c>
      <c r="J38" s="115">
        <v>0.51354</v>
      </c>
      <c r="K38" s="87" t="s">
        <v>64</v>
      </c>
      <c r="L38" s="88">
        <f t="shared" si="2"/>
        <v>0</v>
      </c>
      <c r="M38" s="89">
        <v>0.51354</v>
      </c>
      <c r="N38" s="126"/>
      <c r="O38" s="127"/>
      <c r="P38" s="128"/>
      <c r="Q38" s="128"/>
      <c r="R38" s="129"/>
      <c r="S38" s="128"/>
      <c r="T38" s="130"/>
      <c r="U38" s="129"/>
      <c r="V38" s="129"/>
      <c r="W38" s="129"/>
      <c r="X38" s="129"/>
      <c r="Y38" s="129"/>
      <c r="Z38" s="68">
        <v>0</v>
      </c>
      <c r="AB38" s="131"/>
      <c r="AC38" s="132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4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79</v>
      </c>
      <c r="D39" s="91" t="s">
        <v>76</v>
      </c>
      <c r="E39" s="83">
        <v>99</v>
      </c>
      <c r="F39" s="84">
        <v>2.6110000000000002</v>
      </c>
      <c r="G39" s="98">
        <v>98.56</v>
      </c>
      <c r="H39" s="98">
        <v>0.90600000000000003</v>
      </c>
      <c r="I39" s="116">
        <v>98.98</v>
      </c>
      <c r="J39" s="117">
        <v>0.99473111800000003</v>
      </c>
      <c r="K39" s="87" t="s">
        <v>64</v>
      </c>
      <c r="L39" s="88">
        <f t="shared" si="2"/>
        <v>0</v>
      </c>
      <c r="M39" s="89">
        <v>0.99895157000000001</v>
      </c>
      <c r="N39" s="135" t="s">
        <v>80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6" t="s">
        <v>80</v>
      </c>
      <c r="AC39" s="137">
        <f>IF(AC43&gt;$BV$62,"tad",IF(AC45&gt;$BV$62,"tad",MAX(AC7:AC37)))</f>
        <v>1324.28</v>
      </c>
      <c r="AD39" s="138">
        <f>IF(AD43&gt;$BV$62,"tad",IF(AD45&gt;$BV$62,"tad",MAX(AD7:AD37)))</f>
        <v>1619.16</v>
      </c>
      <c r="AE39" s="139">
        <f>IF(AE43&gt;$BV$62,"tad",IF(AE45&gt;$BV$62,"tad",MAX(AE7:AE37)))</f>
        <v>1651.66</v>
      </c>
      <c r="AF39" s="139" t="str">
        <f t="shared" ref="AF39:AN40" si="4">IF(AF43&gt;$BV$62,"tad",IF(AF45&gt;$BV$62,"tad",MAX(AF7:AF37)))</f>
        <v>tad</v>
      </c>
      <c r="AG39" s="139" t="str">
        <f t="shared" si="4"/>
        <v>tad</v>
      </c>
      <c r="AH39" s="139" t="str">
        <f t="shared" si="4"/>
        <v>tad</v>
      </c>
      <c r="AI39" s="139" t="str">
        <f t="shared" si="4"/>
        <v>tad</v>
      </c>
      <c r="AJ39" s="139" t="str">
        <f t="shared" si="4"/>
        <v>tad</v>
      </c>
      <c r="AK39" s="139" t="str">
        <f t="shared" si="4"/>
        <v>tad</v>
      </c>
      <c r="AL39" s="139" t="str">
        <f t="shared" si="4"/>
        <v>tad</v>
      </c>
      <c r="AM39" s="139" t="str">
        <f t="shared" si="4"/>
        <v>tad</v>
      </c>
      <c r="AN39" s="140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81</v>
      </c>
      <c r="D40" s="91" t="s">
        <v>76</v>
      </c>
      <c r="E40" s="83">
        <v>189.7</v>
      </c>
      <c r="F40" s="83">
        <v>7.9000000000000001E-2</v>
      </c>
      <c r="G40" s="98">
        <v>189.7</v>
      </c>
      <c r="H40" s="98">
        <v>7.9000000000000001E-2</v>
      </c>
      <c r="I40" s="116">
        <v>189.63</v>
      </c>
      <c r="J40" s="117">
        <v>7.8408000000000005E-2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82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1" t="s">
        <v>82</v>
      </c>
      <c r="AC40" s="142">
        <f t="shared" ref="AC40:AM40" si="6">IF(AC43&gt;$BV$62,"tad",IF(AC45&gt;$BV$62,"tad",AVERAGE(AC7:AC37)))</f>
        <v>1128.314516129032</v>
      </c>
      <c r="AD40" s="143">
        <f t="shared" si="6"/>
        <v>1507.5421428571431</v>
      </c>
      <c r="AE40" s="143">
        <f>IF(AE43&gt;$BV$62,"tad",IF(AE45&gt;$BV$62,"tad",AVERAGE(AE7:AE37)))</f>
        <v>1597.8132258064518</v>
      </c>
      <c r="AF40" s="144" t="str">
        <f t="shared" si="6"/>
        <v>tad</v>
      </c>
      <c r="AG40" s="144" t="str">
        <f t="shared" si="6"/>
        <v>tad</v>
      </c>
      <c r="AH40" s="144" t="str">
        <f t="shared" si="6"/>
        <v>tad</v>
      </c>
      <c r="AI40" s="144" t="str">
        <f t="shared" si="6"/>
        <v>tad</v>
      </c>
      <c r="AJ40" s="144" t="str">
        <f t="shared" si="6"/>
        <v>tad</v>
      </c>
      <c r="AK40" s="144" t="str">
        <f t="shared" si="6"/>
        <v>tad</v>
      </c>
      <c r="AL40" s="144" t="str">
        <f t="shared" si="6"/>
        <v>tad</v>
      </c>
      <c r="AM40" s="144" t="str">
        <f t="shared" si="6"/>
        <v>tad</v>
      </c>
      <c r="AN40" s="145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83</v>
      </c>
      <c r="D41" s="91" t="s">
        <v>76</v>
      </c>
      <c r="E41" s="83">
        <v>171.19</v>
      </c>
      <c r="F41" s="84">
        <v>9.6879999999999994E-2</v>
      </c>
      <c r="G41" s="98">
        <v>171.46</v>
      </c>
      <c r="H41" s="146">
        <v>0.10299999999999999</v>
      </c>
      <c r="I41" s="116">
        <v>171.21</v>
      </c>
      <c r="J41" s="117">
        <v>9.7364000000000006E-2</v>
      </c>
      <c r="K41" s="87" t="s">
        <v>64</v>
      </c>
      <c r="L41" s="88">
        <f t="shared" si="2"/>
        <v>0</v>
      </c>
      <c r="M41" s="110">
        <v>9.6395999999999996E-2</v>
      </c>
      <c r="N41" s="147" t="s">
        <v>84</v>
      </c>
      <c r="O41" s="130">
        <f>MIN(O7:O34)</f>
        <v>556.70000000000005</v>
      </c>
      <c r="P41" s="130">
        <f>MIN(P7:P34)</f>
        <v>693.59</v>
      </c>
      <c r="Q41" s="130">
        <f t="shared" ref="Q41:X41" si="7">MIN(Q7:Q37)</f>
        <v>1042.53</v>
      </c>
      <c r="R41" s="130">
        <f>MIN(R7:R36)</f>
        <v>1212.3399999999999</v>
      </c>
      <c r="S41" s="130">
        <f t="shared" si="7"/>
        <v>1252</v>
      </c>
      <c r="T41" s="130">
        <f>MIN(T7:T36)</f>
        <v>0</v>
      </c>
      <c r="U41" s="130">
        <f t="shared" si="7"/>
        <v>0</v>
      </c>
      <c r="V41" s="130">
        <f t="shared" si="7"/>
        <v>0</v>
      </c>
      <c r="W41" s="130">
        <f>MIN(W7:W36)</f>
        <v>0</v>
      </c>
      <c r="X41" s="130">
        <f t="shared" si="7"/>
        <v>0</v>
      </c>
      <c r="Y41" s="130">
        <f>MIN(Y7:Y36)</f>
        <v>0</v>
      </c>
      <c r="Z41" s="130">
        <f>MIN(Z7:Z36)</f>
        <v>0</v>
      </c>
      <c r="AB41" s="148" t="s">
        <v>84</v>
      </c>
      <c r="AC41" s="149">
        <f t="shared" ref="AC41:AN41" si="8">IF(AC43&gt;$BV$62,"tad",IF(AC45&gt;$BV$62,"tad",MIN(AC7:AC37)))</f>
        <v>916.06</v>
      </c>
      <c r="AD41" s="150">
        <f t="shared" si="8"/>
        <v>1335.21</v>
      </c>
      <c r="AE41" s="150">
        <f t="shared" si="8"/>
        <v>1473.42</v>
      </c>
      <c r="AF41" s="151" t="str">
        <f t="shared" si="8"/>
        <v>tad</v>
      </c>
      <c r="AG41" s="151" t="str">
        <f t="shared" si="8"/>
        <v>tad</v>
      </c>
      <c r="AH41" s="151" t="str">
        <f t="shared" si="8"/>
        <v>tad</v>
      </c>
      <c r="AI41" s="151" t="str">
        <f t="shared" si="8"/>
        <v>tad</v>
      </c>
      <c r="AJ41" s="151" t="str">
        <f t="shared" si="8"/>
        <v>tad</v>
      </c>
      <c r="AK41" s="151" t="str">
        <f t="shared" si="8"/>
        <v>tad</v>
      </c>
      <c r="AL41" s="151" t="str">
        <f t="shared" si="8"/>
        <v>tad</v>
      </c>
      <c r="AM41" s="151" t="str">
        <f t="shared" si="8"/>
        <v>tad</v>
      </c>
      <c r="AN41" s="152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85</v>
      </c>
      <c r="D42" s="91" t="s">
        <v>86</v>
      </c>
      <c r="E42" s="83">
        <v>142.6</v>
      </c>
      <c r="F42" s="84">
        <v>9.157</v>
      </c>
      <c r="G42" s="98">
        <v>139.84</v>
      </c>
      <c r="H42" s="98">
        <v>7.8280000000000003</v>
      </c>
      <c r="I42" s="94">
        <v>140.63999999999999</v>
      </c>
      <c r="J42" s="153">
        <v>10.17374508</v>
      </c>
      <c r="K42" s="87" t="s">
        <v>64</v>
      </c>
      <c r="L42" s="88">
        <f t="shared" si="2"/>
        <v>0</v>
      </c>
      <c r="M42" s="110">
        <v>10.14380886</v>
      </c>
      <c r="N42" s="135" t="s">
        <v>87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6" t="s">
        <v>87</v>
      </c>
      <c r="AC42" s="137">
        <f t="shared" ref="AC42:AN42" si="10">IF(AC43&gt;$BV$62,"tad",AVERAGE(AC7:AC21))</f>
        <v>1027.1006666666667</v>
      </c>
      <c r="AD42" s="138">
        <f t="shared" si="10"/>
        <v>1435.4759999999999</v>
      </c>
      <c r="AE42" s="138">
        <f t="shared" si="10"/>
        <v>1610.4379999999999</v>
      </c>
      <c r="AF42" s="139" t="str">
        <f t="shared" si="10"/>
        <v>tad</v>
      </c>
      <c r="AG42" s="139" t="str">
        <f t="shared" si="10"/>
        <v>tad</v>
      </c>
      <c r="AH42" s="139" t="str">
        <f t="shared" si="10"/>
        <v>tad</v>
      </c>
      <c r="AI42" s="139" t="str">
        <f t="shared" si="10"/>
        <v>tad</v>
      </c>
      <c r="AJ42" s="139" t="str">
        <f t="shared" si="10"/>
        <v>tad</v>
      </c>
      <c r="AK42" s="139" t="str">
        <f t="shared" si="10"/>
        <v>tad</v>
      </c>
      <c r="AL42" s="139" t="str">
        <f t="shared" si="10"/>
        <v>tad</v>
      </c>
      <c r="AM42" s="139" t="str">
        <f t="shared" si="10"/>
        <v>tad</v>
      </c>
      <c r="AN42" s="140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88</v>
      </c>
      <c r="D43" s="91" t="s">
        <v>86</v>
      </c>
      <c r="E43" s="83">
        <v>239.5</v>
      </c>
      <c r="F43" s="84">
        <v>2.6720000000000002</v>
      </c>
      <c r="G43" s="98">
        <v>239.61</v>
      </c>
      <c r="H43" s="146">
        <v>2.8029999999999999</v>
      </c>
      <c r="I43" s="94">
        <v>238.51</v>
      </c>
      <c r="J43" s="153">
        <v>2.1452</v>
      </c>
      <c r="K43" s="87" t="s">
        <v>64</v>
      </c>
      <c r="L43" s="88">
        <f t="shared" si="2"/>
        <v>0</v>
      </c>
      <c r="M43" s="89">
        <v>1.9832000000000001</v>
      </c>
      <c r="N43" s="147" t="s">
        <v>89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B43" s="154" t="s">
        <v>89</v>
      </c>
      <c r="AC43" s="149">
        <f t="shared" ref="AC43:AN43" si="11">IF(AR52&gt;0,AR52,0)</f>
        <v>0</v>
      </c>
      <c r="AD43" s="150">
        <f>IF(AS52&gt;0,AS52,0)</f>
        <v>0</v>
      </c>
      <c r="AE43" s="150">
        <f t="shared" si="11"/>
        <v>0</v>
      </c>
      <c r="AF43" s="150">
        <f t="shared" si="11"/>
        <v>10</v>
      </c>
      <c r="AG43" s="150">
        <f t="shared" si="11"/>
        <v>15</v>
      </c>
      <c r="AH43" s="150">
        <f t="shared" si="11"/>
        <v>15</v>
      </c>
      <c r="AI43" s="150">
        <f t="shared" si="11"/>
        <v>15</v>
      </c>
      <c r="AJ43" s="150">
        <f t="shared" si="11"/>
        <v>15</v>
      </c>
      <c r="AK43" s="150">
        <f t="shared" si="11"/>
        <v>15</v>
      </c>
      <c r="AL43" s="150">
        <f t="shared" si="11"/>
        <v>15</v>
      </c>
      <c r="AM43" s="150">
        <f t="shared" si="11"/>
        <v>15</v>
      </c>
      <c r="AN43" s="155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90</v>
      </c>
      <c r="D44" s="91" t="s">
        <v>91</v>
      </c>
      <c r="E44" s="83">
        <v>120.5</v>
      </c>
      <c r="F44" s="84">
        <v>3.677</v>
      </c>
      <c r="G44" s="98">
        <v>120.75</v>
      </c>
      <c r="H44" s="98">
        <v>4.1539999999999999</v>
      </c>
      <c r="I44" s="94">
        <v>120.75</v>
      </c>
      <c r="J44" s="115">
        <v>4.154369</v>
      </c>
      <c r="K44" s="87" t="s">
        <v>64</v>
      </c>
      <c r="L44" s="88">
        <f t="shared" si="2"/>
        <v>0</v>
      </c>
      <c r="M44" s="89">
        <v>4.0973059999999997</v>
      </c>
      <c r="N44" s="47" t="s">
        <v>92</v>
      </c>
      <c r="O44" s="156">
        <f>SUM(O22:O37)/15</f>
        <v>685.31133333333332</v>
      </c>
      <c r="P44" s="156">
        <f>SUM(P22:P37)/12</f>
        <v>1120.1016666666665</v>
      </c>
      <c r="Q44" s="156">
        <f t="shared" ref="Q44:V44" si="12">SUM(Q22:Q37)/15</f>
        <v>1239.2573333333335</v>
      </c>
      <c r="R44" s="156">
        <f>SUM(R22:R37)/14</f>
        <v>1386.9964285714286</v>
      </c>
      <c r="S44" s="156">
        <f t="shared" si="12"/>
        <v>1350.6426666666666</v>
      </c>
      <c r="T44" s="156">
        <f>SUM(T22:T37)/14</f>
        <v>476.26857142857142</v>
      </c>
      <c r="U44" s="156">
        <f t="shared" si="12"/>
        <v>0</v>
      </c>
      <c r="V44" s="156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6" t="s">
        <v>92</v>
      </c>
      <c r="AC44" s="137">
        <f>IF(AC45&gt;$BV$62,"tad",AVERAGE(AC22:AC37))</f>
        <v>1223.2024999999999</v>
      </c>
      <c r="AD44" s="138">
        <f t="shared" ref="AD44:AN44" si="13">IF(AD45&gt;$BV$62,"tad",AVERAGE(AD22:AD37))</f>
        <v>1590.6953846153845</v>
      </c>
      <c r="AE44" s="138">
        <f t="shared" si="13"/>
        <v>1585.9775</v>
      </c>
      <c r="AF44" s="138" t="str">
        <f t="shared" si="13"/>
        <v>tad</v>
      </c>
      <c r="AG44" s="138" t="str">
        <f t="shared" si="13"/>
        <v>tad</v>
      </c>
      <c r="AH44" s="138" t="str">
        <f t="shared" si="13"/>
        <v>tad</v>
      </c>
      <c r="AI44" s="138" t="str">
        <f t="shared" si="13"/>
        <v>tad</v>
      </c>
      <c r="AJ44" s="138" t="str">
        <f t="shared" si="13"/>
        <v>tad</v>
      </c>
      <c r="AK44" s="138" t="str">
        <f t="shared" si="13"/>
        <v>tad</v>
      </c>
      <c r="AL44" s="138" t="str">
        <f t="shared" si="13"/>
        <v>tad</v>
      </c>
      <c r="AM44" s="138" t="str">
        <f t="shared" si="13"/>
        <v>tad</v>
      </c>
      <c r="AN44" s="157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93</v>
      </c>
      <c r="D45" s="91" t="s">
        <v>94</v>
      </c>
      <c r="E45" s="83">
        <v>110.56</v>
      </c>
      <c r="F45" s="84">
        <v>2.75</v>
      </c>
      <c r="G45" s="98">
        <v>110.38</v>
      </c>
      <c r="H45" s="98">
        <v>2.4079999999999999</v>
      </c>
      <c r="I45" s="94">
        <v>110.56</v>
      </c>
      <c r="J45" s="115">
        <v>2.75</v>
      </c>
      <c r="K45" s="87" t="s">
        <v>64</v>
      </c>
      <c r="L45" s="88">
        <f t="shared" si="2"/>
        <v>0</v>
      </c>
      <c r="M45" s="89">
        <v>2.7120535600000002</v>
      </c>
      <c r="N45" s="147" t="s">
        <v>89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B45" s="154" t="s">
        <v>89</v>
      </c>
      <c r="AC45" s="149">
        <f t="shared" ref="AC45:AN45" si="14">IF(AR58&gt;0,AR58,0)</f>
        <v>0</v>
      </c>
      <c r="AD45" s="150">
        <f>IF(AS58&gt;0,AS58,0)</f>
        <v>0</v>
      </c>
      <c r="AE45" s="150">
        <f t="shared" si="14"/>
        <v>0</v>
      </c>
      <c r="AF45" s="150">
        <f t="shared" si="14"/>
        <v>15</v>
      </c>
      <c r="AG45" s="150">
        <f t="shared" si="14"/>
        <v>16</v>
      </c>
      <c r="AH45" s="150">
        <f t="shared" si="14"/>
        <v>15</v>
      </c>
      <c r="AI45" s="150">
        <f t="shared" si="14"/>
        <v>16</v>
      </c>
      <c r="AJ45" s="150">
        <f t="shared" si="14"/>
        <v>16</v>
      </c>
      <c r="AK45" s="150">
        <f t="shared" si="14"/>
        <v>15</v>
      </c>
      <c r="AL45" s="150">
        <f t="shared" si="14"/>
        <v>16</v>
      </c>
      <c r="AM45" s="150">
        <f t="shared" si="14"/>
        <v>15</v>
      </c>
      <c r="AN45" s="155">
        <f t="shared" si="14"/>
        <v>16</v>
      </c>
      <c r="AO45" s="27"/>
      <c r="AP45" s="107"/>
      <c r="AQ45"/>
      <c r="AR45"/>
      <c r="AS45"/>
      <c r="AT45" s="158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95</v>
      </c>
      <c r="D46" s="91" t="s">
        <v>96</v>
      </c>
      <c r="E46" s="83">
        <v>72</v>
      </c>
      <c r="F46" s="84">
        <v>38.036000000000001</v>
      </c>
      <c r="G46" s="83">
        <v>67.900000000000006</v>
      </c>
      <c r="H46" s="84">
        <v>28.64</v>
      </c>
      <c r="I46" s="94">
        <v>71.010000000000005</v>
      </c>
      <c r="J46" s="153">
        <v>35.585999999999999</v>
      </c>
      <c r="K46" s="87" t="s">
        <v>95</v>
      </c>
      <c r="L46" s="88">
        <f t="shared" si="2"/>
        <v>0</v>
      </c>
      <c r="M46" s="89">
        <v>36.648000000000003</v>
      </c>
      <c r="O46" s="159"/>
      <c r="P46" s="159"/>
      <c r="Q46" s="159"/>
      <c r="R46" s="160"/>
      <c r="S46" s="159"/>
      <c r="T46" s="159"/>
      <c r="U46" s="159"/>
      <c r="V46" s="159"/>
      <c r="W46" s="159"/>
      <c r="X46" s="159"/>
      <c r="Y46" s="159"/>
      <c r="Z46" s="159"/>
      <c r="AB46" s="27"/>
      <c r="AC46" s="161"/>
      <c r="AD46" s="161"/>
      <c r="AE46" s="161"/>
      <c r="AF46" s="162"/>
      <c r="AG46" s="161"/>
      <c r="AH46" s="161"/>
      <c r="AI46" s="161"/>
      <c r="AJ46" s="161"/>
      <c r="AK46" s="161"/>
      <c r="AL46" s="161"/>
      <c r="AM46" s="161"/>
      <c r="AN46" s="161"/>
      <c r="AO46" s="27"/>
      <c r="AP46" s="107"/>
      <c r="AQ46"/>
      <c r="AR46"/>
      <c r="AS46"/>
      <c r="AT46" s="158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97</v>
      </c>
      <c r="D47" s="91" t="s">
        <v>96</v>
      </c>
      <c r="E47" s="83">
        <v>185</v>
      </c>
      <c r="F47" s="84">
        <v>388.72199999999998</v>
      </c>
      <c r="G47" s="94">
        <v>173.1</v>
      </c>
      <c r="H47" s="95">
        <v>272.31</v>
      </c>
      <c r="I47" s="94">
        <v>184.24</v>
      </c>
      <c r="J47" s="153">
        <v>380.90100000000001</v>
      </c>
      <c r="K47" s="87" t="s">
        <v>98</v>
      </c>
      <c r="L47" s="88">
        <f t="shared" si="2"/>
        <v>0</v>
      </c>
      <c r="M47" s="89">
        <v>383.71699999999998</v>
      </c>
      <c r="AB47" s="163" t="s">
        <v>99</v>
      </c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5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100</v>
      </c>
      <c r="D48" s="91" t="s">
        <v>101</v>
      </c>
      <c r="E48" s="83">
        <v>231</v>
      </c>
      <c r="F48" s="84">
        <v>23.24</v>
      </c>
      <c r="G48" s="94">
        <v>228.57</v>
      </c>
      <c r="H48" s="95">
        <v>5.3090000000000002</v>
      </c>
      <c r="I48" s="94">
        <v>229.56</v>
      </c>
      <c r="J48" s="153">
        <v>9.4009999999999998</v>
      </c>
      <c r="K48" s="87" t="s">
        <v>102</v>
      </c>
      <c r="L48" s="88">
        <f>IF(J48=0,"Waduk Kosong",)</f>
        <v>0</v>
      </c>
      <c r="M48" s="166">
        <v>9.6140000000000008</v>
      </c>
      <c r="N48" s="167"/>
      <c r="AB48" s="168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70"/>
      <c r="AP48" s="107"/>
      <c r="AQ48"/>
      <c r="AR48" s="171" t="s">
        <v>7</v>
      </c>
      <c r="AS48" s="171" t="s">
        <v>8</v>
      </c>
      <c r="AT48" s="171" t="s">
        <v>9</v>
      </c>
      <c r="AU48" s="171" t="s">
        <v>10</v>
      </c>
      <c r="AV48" s="171" t="s">
        <v>103</v>
      </c>
      <c r="AW48" s="171" t="s">
        <v>12</v>
      </c>
      <c r="AX48" s="171" t="s">
        <v>13</v>
      </c>
      <c r="AY48" s="171" t="s">
        <v>104</v>
      </c>
      <c r="AZ48" s="171" t="s">
        <v>15</v>
      </c>
      <c r="BA48" s="171" t="s">
        <v>105</v>
      </c>
      <c r="BB48" s="171" t="s">
        <v>106</v>
      </c>
      <c r="BC48" s="171" t="s">
        <v>107</v>
      </c>
      <c r="BD48"/>
      <c r="BE48"/>
    </row>
    <row r="49" spans="2:57" ht="27" customHeight="1" x14ac:dyDescent="0.2">
      <c r="B49" s="81">
        <v>39</v>
      </c>
      <c r="C49" s="82" t="s">
        <v>108</v>
      </c>
      <c r="D49" s="82" t="s">
        <v>40</v>
      </c>
      <c r="E49" s="92">
        <v>149.30000000000001</v>
      </c>
      <c r="F49" s="93">
        <v>17.670000000000002</v>
      </c>
      <c r="G49" s="92">
        <v>148.75</v>
      </c>
      <c r="H49" s="93">
        <v>10.36</v>
      </c>
      <c r="I49" s="92">
        <v>149.38</v>
      </c>
      <c r="J49" s="172">
        <v>11</v>
      </c>
      <c r="K49" s="87" t="s">
        <v>109</v>
      </c>
      <c r="L49" s="88">
        <f>IF(J49=0,"Waduk Kosong",)</f>
        <v>0</v>
      </c>
      <c r="M49" s="100">
        <v>11.15</v>
      </c>
      <c r="AB49" s="173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5"/>
      <c r="AP49" s="176">
        <f>MAX(AC7:AN37)</f>
        <v>1651.66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110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7">
        <v>39</v>
      </c>
      <c r="J50" s="178">
        <v>0.47</v>
      </c>
      <c r="K50" s="87"/>
      <c r="L50" s="88">
        <f>IF(J50=0,"Waduk Kosong",)</f>
        <v>0</v>
      </c>
      <c r="M50" s="105">
        <v>0.47599999999999998</v>
      </c>
      <c r="AB50" s="173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5"/>
      <c r="AP50" s="107"/>
      <c r="AQ50" s="179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0">
        <v>41</v>
      </c>
      <c r="C51" s="181" t="s">
        <v>112</v>
      </c>
      <c r="D51" s="181" t="s">
        <v>54</v>
      </c>
      <c r="E51" s="182">
        <v>70</v>
      </c>
      <c r="F51" s="183">
        <v>0.81699999999999995</v>
      </c>
      <c r="G51" s="182">
        <v>69.900000000000006</v>
      </c>
      <c r="H51" s="183">
        <v>0.8</v>
      </c>
      <c r="I51" s="184">
        <v>70.099999999999994</v>
      </c>
      <c r="J51" s="185">
        <v>0.76600000000000001</v>
      </c>
      <c r="K51" s="87"/>
      <c r="L51" s="186">
        <f>IF(J51=0,"Waduk Kosong",)</f>
        <v>0</v>
      </c>
      <c r="M51" s="105">
        <v>0.755</v>
      </c>
      <c r="AB51" s="173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5"/>
      <c r="AP51" s="107"/>
      <c r="AQ51" s="158" t="s">
        <v>113</v>
      </c>
      <c r="AR51" s="158">
        <f t="shared" ref="AR51:BC51" si="15">COUNT(AC7:AC21)</f>
        <v>15</v>
      </c>
      <c r="AS51" s="158">
        <f t="shared" si="15"/>
        <v>15</v>
      </c>
      <c r="AT51" s="158">
        <f t="shared" si="15"/>
        <v>15</v>
      </c>
      <c r="AU51" s="158">
        <f t="shared" si="15"/>
        <v>5</v>
      </c>
      <c r="AV51" s="158">
        <f t="shared" si="15"/>
        <v>0</v>
      </c>
      <c r="AW51" s="158">
        <f t="shared" si="15"/>
        <v>0</v>
      </c>
      <c r="AX51" s="158">
        <f t="shared" si="15"/>
        <v>0</v>
      </c>
      <c r="AY51" s="158">
        <f t="shared" si="15"/>
        <v>0</v>
      </c>
      <c r="AZ51" s="158">
        <f t="shared" si="15"/>
        <v>0</v>
      </c>
      <c r="BA51" s="158">
        <f t="shared" si="15"/>
        <v>0</v>
      </c>
      <c r="BB51" s="158">
        <f t="shared" si="15"/>
        <v>0</v>
      </c>
      <c r="BC51" s="158">
        <f t="shared" si="15"/>
        <v>0</v>
      </c>
      <c r="BD51"/>
      <c r="BE51"/>
    </row>
    <row r="52" spans="2:57" ht="27" customHeight="1" thickBot="1" x14ac:dyDescent="0.25">
      <c r="B52" s="187"/>
      <c r="C52" s="188" t="s">
        <v>114</v>
      </c>
      <c r="D52" s="188"/>
      <c r="E52" s="189"/>
      <c r="F52" s="190">
        <f>SUM(F11:F51)</f>
        <v>1806.642478</v>
      </c>
      <c r="G52" s="189"/>
      <c r="H52" s="190">
        <f>SUM(H11:H51)</f>
        <v>1393.2135299999998</v>
      </c>
      <c r="I52" s="189"/>
      <c r="J52" s="191">
        <f>SUM(J11:J51)</f>
        <v>1643.9487700251673</v>
      </c>
      <c r="K52" s="192"/>
      <c r="L52" s="193"/>
      <c r="M52" s="63"/>
      <c r="AB52" s="173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5"/>
      <c r="AP52" s="194">
        <f>COUNT(AC42:AN42)</f>
        <v>3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10</v>
      </c>
      <c r="AV52">
        <f t="shared" si="16"/>
        <v>15</v>
      </c>
      <c r="AW52">
        <f t="shared" si="16"/>
        <v>15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5" t="s">
        <v>116</v>
      </c>
      <c r="C53" s="196" t="s">
        <v>117</v>
      </c>
      <c r="D53" s="196"/>
      <c r="E53" s="197"/>
      <c r="F53" s="198"/>
      <c r="G53" s="199"/>
      <c r="H53" s="200">
        <v>1</v>
      </c>
      <c r="I53" s="197"/>
      <c r="J53" s="201">
        <f>IFERROR(+J52/H52,0)</f>
        <v>1.1799689958689732</v>
      </c>
      <c r="K53" s="202"/>
      <c r="L53" s="203"/>
      <c r="M53" s="63"/>
      <c r="AB53" s="173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5"/>
      <c r="AP53" s="194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4" t="s">
        <v>118</v>
      </c>
      <c r="C54" s="205"/>
      <c r="D54" s="206"/>
      <c r="E54" s="207">
        <f>'[1]RINCI 1'!E18</f>
        <v>1726.8225980000002</v>
      </c>
      <c r="F54" s="208">
        <v>1</v>
      </c>
      <c r="G54" s="208">
        <f>+H52/F52*100%</f>
        <v>0.77116172511471293</v>
      </c>
      <c r="H54" s="208"/>
      <c r="I54" s="209">
        <f>+J52/F52</f>
        <v>0.9099469264361929</v>
      </c>
      <c r="J54" s="209"/>
      <c r="K54" s="210"/>
      <c r="L54" s="210"/>
      <c r="M54" s="63"/>
      <c r="AB54" s="173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5"/>
      <c r="AP54" s="19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4" t="s">
        <v>119</v>
      </c>
      <c r="C55" s="205"/>
      <c r="D55" s="206"/>
      <c r="E55" s="211">
        <f>F52-E54</f>
        <v>79.819879999999785</v>
      </c>
      <c r="F55" s="208"/>
      <c r="G55" s="208"/>
      <c r="H55" s="208"/>
      <c r="I55" s="209"/>
      <c r="J55" s="209"/>
      <c r="K55" s="210"/>
      <c r="L55" s="210"/>
      <c r="M55" s="212"/>
      <c r="AB55" s="173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5"/>
      <c r="AP55" s="194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3"/>
      <c r="C56" s="213"/>
      <c r="D56" s="214"/>
      <c r="E56" s="213"/>
      <c r="F56" s="213"/>
      <c r="G56" s="215"/>
      <c r="H56" s="216"/>
      <c r="I56" s="213"/>
      <c r="J56" s="217"/>
      <c r="K56" s="217"/>
      <c r="L56" s="217"/>
      <c r="M56" s="218"/>
      <c r="AB56" s="173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5"/>
      <c r="AP56" s="194"/>
      <c r="AQ56" s="179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9"/>
      <c r="D57" s="219"/>
      <c r="E57" s="219"/>
      <c r="F57" s="220">
        <v>4</v>
      </c>
      <c r="G57" s="31" t="s">
        <v>19</v>
      </c>
      <c r="H57" s="30">
        <v>2021</v>
      </c>
      <c r="I57" s="219"/>
      <c r="J57" s="219"/>
      <c r="K57" s="221"/>
      <c r="L57" s="222"/>
      <c r="M57" s="218"/>
      <c r="Y57" s="3" t="s">
        <v>121</v>
      </c>
      <c r="AB57" s="173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5"/>
      <c r="AP57" s="194">
        <f>COUNT(AC44:AN44)</f>
        <v>3</v>
      </c>
      <c r="AQ57" s="158" t="s">
        <v>113</v>
      </c>
      <c r="AR57" s="158">
        <f t="shared" ref="AR57:BC57" si="17">COUNT(AC22:AC37)</f>
        <v>16</v>
      </c>
      <c r="AS57" s="158">
        <f t="shared" si="17"/>
        <v>13</v>
      </c>
      <c r="AT57" s="158">
        <f t="shared" si="17"/>
        <v>16</v>
      </c>
      <c r="AU57" s="158">
        <f t="shared" si="17"/>
        <v>0</v>
      </c>
      <c r="AV57" s="158">
        <f>COUNT(AG22:AG37)</f>
        <v>0</v>
      </c>
      <c r="AW57" s="158">
        <f t="shared" si="17"/>
        <v>0</v>
      </c>
      <c r="AX57" s="158">
        <f t="shared" si="17"/>
        <v>0</v>
      </c>
      <c r="AY57" s="158">
        <f t="shared" si="17"/>
        <v>0</v>
      </c>
      <c r="AZ57" s="158">
        <f t="shared" si="17"/>
        <v>0</v>
      </c>
      <c r="BA57" s="158">
        <f t="shared" si="17"/>
        <v>0</v>
      </c>
      <c r="BB57" s="158">
        <f t="shared" si="17"/>
        <v>0</v>
      </c>
      <c r="BC57" s="158">
        <f t="shared" si="17"/>
        <v>0</v>
      </c>
      <c r="BD57"/>
      <c r="BE57"/>
    </row>
    <row r="58" spans="2:57" ht="27" customHeight="1" x14ac:dyDescent="0.2">
      <c r="B58" s="223" t="s">
        <v>20</v>
      </c>
      <c r="C58" s="224" t="s">
        <v>122</v>
      </c>
      <c r="D58" s="224" t="s">
        <v>22</v>
      </c>
      <c r="E58" s="225" t="s">
        <v>23</v>
      </c>
      <c r="F58" s="226"/>
      <c r="G58" s="225" t="s">
        <v>24</v>
      </c>
      <c r="H58" s="226"/>
      <c r="I58" s="225" t="s">
        <v>25</v>
      </c>
      <c r="J58" s="226"/>
      <c r="K58" s="227" t="s">
        <v>123</v>
      </c>
      <c r="L58" s="2"/>
      <c r="M58" s="218"/>
      <c r="AB58" s="173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5"/>
      <c r="AP58" s="107"/>
      <c r="AQ58" t="s">
        <v>115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15</v>
      </c>
      <c r="AV58">
        <f t="shared" si="18"/>
        <v>16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8"/>
      <c r="C59" s="229"/>
      <c r="D59" s="229"/>
      <c r="E59" s="230" t="s">
        <v>28</v>
      </c>
      <c r="F59" s="230" t="s">
        <v>29</v>
      </c>
      <c r="G59" s="231" t="s">
        <v>28</v>
      </c>
      <c r="H59" s="230" t="s">
        <v>29</v>
      </c>
      <c r="I59" s="231" t="s">
        <v>28</v>
      </c>
      <c r="J59" s="230" t="s">
        <v>29</v>
      </c>
      <c r="K59" s="232"/>
      <c r="L59" s="2"/>
      <c r="M59" s="218"/>
      <c r="AB59" s="173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5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3"/>
      <c r="C60" s="234"/>
      <c r="D60" s="234"/>
      <c r="E60" s="235" t="s">
        <v>30</v>
      </c>
      <c r="F60" s="235" t="s">
        <v>124</v>
      </c>
      <c r="G60" s="236" t="s">
        <v>30</v>
      </c>
      <c r="H60" s="235" t="s">
        <v>124</v>
      </c>
      <c r="I60" s="236" t="s">
        <v>30</v>
      </c>
      <c r="J60" s="235" t="s">
        <v>124</v>
      </c>
      <c r="K60" s="237"/>
      <c r="L60" s="2"/>
      <c r="M60" s="218"/>
      <c r="AB60" s="173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5"/>
      <c r="AP60" s="107"/>
      <c r="AQ60"/>
      <c r="AR60" s="238" t="s">
        <v>125</v>
      </c>
      <c r="AS60" s="239"/>
      <c r="AT60" s="240">
        <f>SUM(AC45:AN45)+SUM(AC43:AN43)</f>
        <v>270</v>
      </c>
      <c r="AU60" s="241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2">
        <v>1</v>
      </c>
      <c r="C61" s="243">
        <v>2</v>
      </c>
      <c r="D61" s="243">
        <v>3</v>
      </c>
      <c r="E61" s="243">
        <v>4</v>
      </c>
      <c r="F61" s="243">
        <v>5</v>
      </c>
      <c r="G61" s="243">
        <v>6</v>
      </c>
      <c r="H61" s="243">
        <v>7</v>
      </c>
      <c r="I61" s="243">
        <v>8</v>
      </c>
      <c r="J61" s="243">
        <v>9</v>
      </c>
      <c r="K61" s="244">
        <v>10</v>
      </c>
      <c r="L61" s="2"/>
      <c r="M61" s="63"/>
      <c r="AB61" s="173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5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5">
        <v>1</v>
      </c>
      <c r="C62" s="246" t="s">
        <v>32</v>
      </c>
      <c r="D62" s="246" t="s">
        <v>33</v>
      </c>
      <c r="E62" s="247">
        <v>55.77</v>
      </c>
      <c r="F62" s="248">
        <v>31.144597999999998</v>
      </c>
      <c r="G62" s="249">
        <v>53.24</v>
      </c>
      <c r="H62" s="249">
        <v>18.036000000000001</v>
      </c>
      <c r="I62" s="249">
        <v>55.54</v>
      </c>
      <c r="J62" s="250">
        <v>29.81476</v>
      </c>
      <c r="K62" s="251" t="str">
        <f>IF(I62&gt;E62,"Limpas","")</f>
        <v/>
      </c>
      <c r="L62" s="252"/>
      <c r="M62" s="63"/>
      <c r="AB62" s="253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5"/>
      <c r="AP62" s="107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256">
        <v>2</v>
      </c>
      <c r="C63" s="257" t="s">
        <v>35</v>
      </c>
      <c r="D63" s="257" t="s">
        <v>33</v>
      </c>
      <c r="E63" s="258">
        <v>339.5</v>
      </c>
      <c r="F63" s="259">
        <v>7.77</v>
      </c>
      <c r="G63" s="260">
        <v>338.77</v>
      </c>
      <c r="H63" s="261">
        <v>7.157</v>
      </c>
      <c r="I63" s="260">
        <v>339.49</v>
      </c>
      <c r="J63" s="262">
        <v>7.7625000000000002</v>
      </c>
      <c r="K63" s="251"/>
      <c r="L63" s="263"/>
      <c r="M63" s="264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6">
        <f t="shared" ref="B64:B98" si="19">+B63+1</f>
        <v>3</v>
      </c>
      <c r="C64" s="257" t="s">
        <v>37</v>
      </c>
      <c r="D64" s="257" t="s">
        <v>38</v>
      </c>
      <c r="E64" s="247">
        <v>77.5</v>
      </c>
      <c r="F64" s="248">
        <v>49.02</v>
      </c>
      <c r="G64" s="260">
        <v>73.650000000000006</v>
      </c>
      <c r="H64" s="261">
        <v>27.367000000000001</v>
      </c>
      <c r="I64" s="260">
        <v>77.459999999999994</v>
      </c>
      <c r="J64" s="262">
        <v>48.759124999999997</v>
      </c>
      <c r="K64" s="251" t="str">
        <f>IF(I64&gt;E64,"Limpas","")</f>
        <v/>
      </c>
      <c r="L64" s="263"/>
      <c r="M64" s="265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6">
        <f t="shared" si="19"/>
        <v>4</v>
      </c>
      <c r="C65" s="257" t="s">
        <v>39</v>
      </c>
      <c r="D65" s="257" t="s">
        <v>40</v>
      </c>
      <c r="E65" s="247">
        <v>463.3</v>
      </c>
      <c r="F65" s="248">
        <v>49.9</v>
      </c>
      <c r="G65" s="266">
        <v>462.22</v>
      </c>
      <c r="H65" s="266">
        <v>27.992000000000001</v>
      </c>
      <c r="I65" s="248">
        <v>462.94</v>
      </c>
      <c r="J65" s="262">
        <v>46.872</v>
      </c>
      <c r="K65" s="251" t="str">
        <f>IF(I65&gt;E65,"Limpas","")</f>
        <v/>
      </c>
      <c r="L65" s="263"/>
      <c r="M65" s="267"/>
      <c r="N65" s="63"/>
      <c r="AB65" s="268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69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6">
        <f t="shared" si="19"/>
        <v>5</v>
      </c>
      <c r="C66" s="257" t="s">
        <v>42</v>
      </c>
      <c r="D66" s="257" t="s">
        <v>43</v>
      </c>
      <c r="E66" s="247">
        <v>207</v>
      </c>
      <c r="F66" s="248">
        <v>9.5030000000000001</v>
      </c>
      <c r="G66" s="260">
        <v>197.74</v>
      </c>
      <c r="H66" s="270">
        <v>2.14</v>
      </c>
      <c r="I66" s="271">
        <v>207.02</v>
      </c>
      <c r="J66" s="250">
        <v>9.5299999999999994</v>
      </c>
      <c r="K66" s="251"/>
      <c r="L66" s="272"/>
      <c r="N66" s="63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73" t="e">
        <f>+#REF!&amp;"  hari"</f>
        <v>#REF!</v>
      </c>
      <c r="AN66"/>
      <c r="AO66"/>
      <c r="AP66" s="107"/>
      <c r="AQ66" s="269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6">
        <f t="shared" si="19"/>
        <v>6</v>
      </c>
      <c r="C67" s="257" t="s">
        <v>45</v>
      </c>
      <c r="D67" s="257" t="s">
        <v>43</v>
      </c>
      <c r="E67" s="247">
        <v>320</v>
      </c>
      <c r="F67" s="248">
        <v>5.1509999999999998</v>
      </c>
      <c r="G67" s="260">
        <v>308.7</v>
      </c>
      <c r="H67" s="270">
        <v>0.84</v>
      </c>
      <c r="I67" s="274">
        <v>320.10000000000002</v>
      </c>
      <c r="J67" s="275">
        <v>5.2</v>
      </c>
      <c r="K67" s="251" t="str">
        <f>IF(I67&gt;E67,"Limpas","")</f>
        <v>Limpas</v>
      </c>
      <c r="L67" s="272"/>
      <c r="N67" s="63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69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6">
        <f t="shared" si="19"/>
        <v>7</v>
      </c>
      <c r="C68" s="257" t="s">
        <v>46</v>
      </c>
      <c r="D68" s="257" t="s">
        <v>47</v>
      </c>
      <c r="E68" s="247">
        <v>90</v>
      </c>
      <c r="F68" s="248">
        <v>689.09100000000001</v>
      </c>
      <c r="G68" s="260">
        <v>78.88</v>
      </c>
      <c r="H68" s="260">
        <v>258.74799999999999</v>
      </c>
      <c r="I68" s="271">
        <v>89.54</v>
      </c>
      <c r="J68" s="262">
        <v>660.43607235309833</v>
      </c>
      <c r="K68" s="251" t="str">
        <f>IF(I68&gt;E68,"Limpas","")</f>
        <v/>
      </c>
      <c r="L68" s="272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69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6">
        <f t="shared" si="19"/>
        <v>8</v>
      </c>
      <c r="C69" s="257" t="s">
        <v>49</v>
      </c>
      <c r="D69" s="257" t="s">
        <v>50</v>
      </c>
      <c r="E69" s="247">
        <v>120.5</v>
      </c>
      <c r="F69" s="248">
        <v>2.0920000000000001</v>
      </c>
      <c r="G69" s="260">
        <v>115.4</v>
      </c>
      <c r="H69" s="261">
        <v>0.39</v>
      </c>
      <c r="I69" s="276">
        <v>120.05</v>
      </c>
      <c r="J69" s="250">
        <v>1.59</v>
      </c>
      <c r="K69" s="251" t="str">
        <f>IF(I69&gt;E69,"Limpas","")</f>
        <v/>
      </c>
      <c r="L69" s="272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69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6">
        <f t="shared" si="19"/>
        <v>9</v>
      </c>
      <c r="C70" s="257" t="s">
        <v>52</v>
      </c>
      <c r="D70" s="257" t="s">
        <v>50</v>
      </c>
      <c r="E70" s="247">
        <v>120.8</v>
      </c>
      <c r="F70" s="248">
        <v>2.3530000000000002</v>
      </c>
      <c r="G70" s="260">
        <v>115.901</v>
      </c>
      <c r="H70" s="261">
        <v>0.42</v>
      </c>
      <c r="I70" s="271">
        <v>119.97</v>
      </c>
      <c r="J70" s="250">
        <v>1.409</v>
      </c>
      <c r="K70" s="251" t="str">
        <f>IF(I70&gt;E70,"Limpas","")</f>
        <v/>
      </c>
      <c r="L70" s="272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69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6">
        <f t="shared" si="19"/>
        <v>10</v>
      </c>
      <c r="C71" s="257" t="s">
        <v>53</v>
      </c>
      <c r="D71" s="257" t="s">
        <v>54</v>
      </c>
      <c r="E71" s="247">
        <v>46.5</v>
      </c>
      <c r="F71" s="247">
        <v>4.5999999999999996</v>
      </c>
      <c r="G71" s="260">
        <v>38.450000000000003</v>
      </c>
      <c r="H71" s="260">
        <v>0.41</v>
      </c>
      <c r="I71" s="271">
        <v>43.99</v>
      </c>
      <c r="J71" s="250">
        <v>2.2719999999999998</v>
      </c>
      <c r="K71" s="251" t="str">
        <f>IF(I71&gt;E71,"Limpas","")</f>
        <v/>
      </c>
      <c r="L71" s="277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69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6">
        <f t="shared" si="19"/>
        <v>11</v>
      </c>
      <c r="C72" s="257" t="s">
        <v>56</v>
      </c>
      <c r="D72" s="257" t="s">
        <v>54</v>
      </c>
      <c r="E72" s="247">
        <v>51.5</v>
      </c>
      <c r="F72" s="248">
        <v>2.4159999999999999</v>
      </c>
      <c r="G72" s="260">
        <v>47.39</v>
      </c>
      <c r="H72" s="260">
        <v>1.06</v>
      </c>
      <c r="I72" s="278">
        <v>51.36</v>
      </c>
      <c r="J72" s="250">
        <v>2.5059999999999998</v>
      </c>
      <c r="K72" s="251" t="str">
        <f t="shared" ref="K72:K98" si="23">IF(I72&gt;E72,"Limpas","")</f>
        <v/>
      </c>
      <c r="L72" s="272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69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6">
        <f t="shared" si="19"/>
        <v>12</v>
      </c>
      <c r="C73" s="257" t="s">
        <v>58</v>
      </c>
      <c r="D73" s="257" t="s">
        <v>47</v>
      </c>
      <c r="E73" s="247">
        <v>81</v>
      </c>
      <c r="F73" s="248">
        <v>1.093</v>
      </c>
      <c r="G73" s="260">
        <v>76.08</v>
      </c>
      <c r="H73" s="261">
        <v>0.38</v>
      </c>
      <c r="I73" s="271">
        <v>78.92</v>
      </c>
      <c r="J73" s="250">
        <v>0.90400000000000003</v>
      </c>
      <c r="K73" s="251" t="str">
        <f t="shared" si="23"/>
        <v/>
      </c>
      <c r="L73" s="272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69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6">
        <f t="shared" si="19"/>
        <v>13</v>
      </c>
      <c r="C74" s="257" t="s">
        <v>59</v>
      </c>
      <c r="D74" s="257" t="s">
        <v>47</v>
      </c>
      <c r="E74" s="247">
        <v>82.8</v>
      </c>
      <c r="F74" s="248">
        <v>0.42899999999999999</v>
      </c>
      <c r="G74" s="260">
        <v>81.319999999999993</v>
      </c>
      <c r="H74" s="261">
        <v>0.22</v>
      </c>
      <c r="I74" s="271">
        <v>81.55</v>
      </c>
      <c r="J74" s="250">
        <v>5.8000000000000003E-2</v>
      </c>
      <c r="K74" s="251" t="str">
        <f t="shared" si="23"/>
        <v/>
      </c>
      <c r="L74" s="272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69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6">
        <f t="shared" si="19"/>
        <v>14</v>
      </c>
      <c r="C75" s="257" t="s">
        <v>60</v>
      </c>
      <c r="D75" s="257" t="s">
        <v>47</v>
      </c>
      <c r="E75" s="247">
        <v>69.95</v>
      </c>
      <c r="F75" s="248">
        <v>0.25</v>
      </c>
      <c r="G75" s="260">
        <v>68.92</v>
      </c>
      <c r="H75" s="260">
        <v>0.12</v>
      </c>
      <c r="I75" s="274">
        <v>63.47</v>
      </c>
      <c r="J75" s="275">
        <v>0.19</v>
      </c>
      <c r="K75" s="251" t="str">
        <f t="shared" si="23"/>
        <v/>
      </c>
      <c r="L75" s="272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69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6">
        <f t="shared" si="19"/>
        <v>15</v>
      </c>
      <c r="C76" s="257" t="s">
        <v>61</v>
      </c>
      <c r="D76" s="257" t="s">
        <v>47</v>
      </c>
      <c r="E76" s="247">
        <v>48.2</v>
      </c>
      <c r="F76" s="248">
        <v>0.38500000000000001</v>
      </c>
      <c r="G76" s="260">
        <v>44.96</v>
      </c>
      <c r="H76" s="261">
        <v>0.03</v>
      </c>
      <c r="I76" s="271">
        <v>46.79</v>
      </c>
      <c r="J76" s="250">
        <v>0.36399999999999999</v>
      </c>
      <c r="K76" s="251" t="str">
        <f t="shared" si="23"/>
        <v/>
      </c>
      <c r="L76" s="272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69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6">
        <f t="shared" si="19"/>
        <v>16</v>
      </c>
      <c r="C77" s="257" t="s">
        <v>62</v>
      </c>
      <c r="D77" s="257" t="s">
        <v>63</v>
      </c>
      <c r="E77" s="247">
        <v>136</v>
      </c>
      <c r="F77" s="248">
        <v>440</v>
      </c>
      <c r="G77" s="260">
        <v>127.3</v>
      </c>
      <c r="H77" s="260">
        <v>64.974000000000004</v>
      </c>
      <c r="I77" s="260">
        <v>135.85</v>
      </c>
      <c r="J77" s="279">
        <v>358.03737392900001</v>
      </c>
      <c r="K77" s="251" t="str">
        <f t="shared" si="23"/>
        <v/>
      </c>
      <c r="L77" s="272"/>
      <c r="M77" s="265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69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6">
        <f t="shared" si="19"/>
        <v>17</v>
      </c>
      <c r="C78" s="257" t="s">
        <v>65</v>
      </c>
      <c r="D78" s="257" t="s">
        <v>63</v>
      </c>
      <c r="E78" s="247">
        <v>113.5</v>
      </c>
      <c r="F78" s="248">
        <v>3.7519999999999998</v>
      </c>
      <c r="G78" s="260">
        <v>104.42</v>
      </c>
      <c r="H78" s="260">
        <v>0.54500000000000004</v>
      </c>
      <c r="I78" s="270">
        <v>112.95</v>
      </c>
      <c r="J78" s="279">
        <v>0.43010196000000001</v>
      </c>
      <c r="K78" s="251">
        <v>480.10199999999998</v>
      </c>
      <c r="L78" s="272"/>
      <c r="M78" s="265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69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6">
        <f t="shared" si="19"/>
        <v>18</v>
      </c>
      <c r="C79" s="257" t="s">
        <v>66</v>
      </c>
      <c r="D79" s="257" t="s">
        <v>63</v>
      </c>
      <c r="E79" s="247">
        <v>225.4</v>
      </c>
      <c r="F79" s="247">
        <v>1.2</v>
      </c>
      <c r="G79" s="260">
        <v>223.12</v>
      </c>
      <c r="H79" s="260">
        <v>7.0999999999999994E-2</v>
      </c>
      <c r="I79" s="260">
        <v>203</v>
      </c>
      <c r="J79" s="279">
        <v>0.25305</v>
      </c>
      <c r="K79" s="251" t="str">
        <f t="shared" si="23"/>
        <v/>
      </c>
      <c r="L79" s="272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69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6">
        <f t="shared" si="19"/>
        <v>19</v>
      </c>
      <c r="C80" s="257" t="s">
        <v>67</v>
      </c>
      <c r="D80" s="257" t="s">
        <v>63</v>
      </c>
      <c r="E80" s="247">
        <v>224</v>
      </c>
      <c r="F80" s="248">
        <v>0.6</v>
      </c>
      <c r="G80" s="260">
        <v>215.98</v>
      </c>
      <c r="H80" s="260">
        <v>0.105</v>
      </c>
      <c r="I80" s="270">
        <v>223.58</v>
      </c>
      <c r="J80" s="280">
        <v>0.55800000000000005</v>
      </c>
      <c r="K80" s="251" t="str">
        <f t="shared" si="23"/>
        <v/>
      </c>
      <c r="L80" s="281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69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6">
        <f t="shared" si="19"/>
        <v>20</v>
      </c>
      <c r="C81" s="257" t="s">
        <v>68</v>
      </c>
      <c r="D81" s="257" t="s">
        <v>63</v>
      </c>
      <c r="E81" s="247">
        <v>196</v>
      </c>
      <c r="F81" s="248">
        <v>1.5820000000000001</v>
      </c>
      <c r="G81" s="260">
        <v>189.04</v>
      </c>
      <c r="H81" s="260">
        <v>0.41899999999999998</v>
      </c>
      <c r="I81" s="270">
        <v>196.04</v>
      </c>
      <c r="J81" s="279">
        <v>0.45954919999999999</v>
      </c>
      <c r="K81" s="251" t="str">
        <f t="shared" si="23"/>
        <v>Limpas</v>
      </c>
      <c r="L81" s="272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69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6">
        <f t="shared" si="19"/>
        <v>21</v>
      </c>
      <c r="C82" s="257" t="s">
        <v>69</v>
      </c>
      <c r="D82" s="257" t="s">
        <v>63</v>
      </c>
      <c r="E82" s="247">
        <v>174</v>
      </c>
      <c r="F82" s="248">
        <v>0.47899999999999998</v>
      </c>
      <c r="G82" s="260">
        <v>172.38</v>
      </c>
      <c r="H82" s="260">
        <v>7.3999999999999996E-2</v>
      </c>
      <c r="I82" s="270">
        <v>170.66</v>
      </c>
      <c r="J82" s="279">
        <v>0.1684416</v>
      </c>
      <c r="K82" s="251">
        <v>226.68</v>
      </c>
      <c r="L82" s="272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69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5">
        <f t="shared" si="19"/>
        <v>22</v>
      </c>
      <c r="C83" s="246" t="s">
        <v>70</v>
      </c>
      <c r="D83" s="246" t="s">
        <v>63</v>
      </c>
      <c r="E83" s="258">
        <v>229.1</v>
      </c>
      <c r="F83" s="259">
        <v>0.79200000000000004</v>
      </c>
      <c r="G83" s="249">
        <v>222.84</v>
      </c>
      <c r="H83" s="249">
        <v>0.28000000000000003</v>
      </c>
      <c r="I83" s="282">
        <v>226.99</v>
      </c>
      <c r="J83" s="283">
        <v>0.62026800000000004</v>
      </c>
      <c r="K83" s="251">
        <v>26.036999999999999</v>
      </c>
      <c r="L83" s="281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69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6">
        <f t="shared" si="19"/>
        <v>23</v>
      </c>
      <c r="C84" s="257" t="s">
        <v>71</v>
      </c>
      <c r="D84" s="257" t="s">
        <v>63</v>
      </c>
      <c r="E84" s="247">
        <v>249</v>
      </c>
      <c r="F84" s="248">
        <v>2.1240000000000001</v>
      </c>
      <c r="G84" s="260">
        <v>239.52</v>
      </c>
      <c r="H84" s="260">
        <v>0.187</v>
      </c>
      <c r="I84" s="270">
        <v>248.72</v>
      </c>
      <c r="J84" s="280">
        <v>2.02874424</v>
      </c>
      <c r="K84" s="251">
        <v>235.744</v>
      </c>
      <c r="L84" s="281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69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6">
        <f t="shared" si="19"/>
        <v>24</v>
      </c>
      <c r="C85" s="257" t="s">
        <v>72</v>
      </c>
      <c r="D85" s="257" t="s">
        <v>73</v>
      </c>
      <c r="E85" s="247">
        <v>164.75</v>
      </c>
      <c r="F85" s="247">
        <v>5</v>
      </c>
      <c r="G85" s="260">
        <v>154.43</v>
      </c>
      <c r="H85" s="260">
        <v>0.503</v>
      </c>
      <c r="I85" s="260">
        <v>142.99</v>
      </c>
      <c r="J85" s="280">
        <v>0.21523744</v>
      </c>
      <c r="K85" s="251" t="str">
        <f t="shared" si="23"/>
        <v/>
      </c>
      <c r="L85" s="281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69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6">
        <f t="shared" si="19"/>
        <v>25</v>
      </c>
      <c r="C86" s="257" t="s">
        <v>74</v>
      </c>
      <c r="D86" s="257" t="s">
        <v>73</v>
      </c>
      <c r="E86" s="247">
        <v>179.1</v>
      </c>
      <c r="F86" s="248">
        <v>4.2</v>
      </c>
      <c r="G86" s="270">
        <v>166.32</v>
      </c>
      <c r="H86" s="270">
        <v>0.39800000000000002</v>
      </c>
      <c r="I86" s="260">
        <v>204.83</v>
      </c>
      <c r="J86" s="279">
        <v>3.2135955900000002</v>
      </c>
      <c r="K86" s="251">
        <v>500</v>
      </c>
      <c r="L86" s="272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69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6">
        <f t="shared" si="19"/>
        <v>26</v>
      </c>
      <c r="C87" s="257" t="s">
        <v>75</v>
      </c>
      <c r="D87" s="257" t="s">
        <v>76</v>
      </c>
      <c r="E87" s="247">
        <v>325.56</v>
      </c>
      <c r="F87" s="248">
        <v>0.70099999999999996</v>
      </c>
      <c r="G87" s="270">
        <v>315.85000000000002</v>
      </c>
      <c r="H87" s="270">
        <v>0.114</v>
      </c>
      <c r="I87" s="270">
        <v>325.5</v>
      </c>
      <c r="J87" s="280">
        <v>0.69574786</v>
      </c>
      <c r="K87" s="251" t="str">
        <f t="shared" si="23"/>
        <v/>
      </c>
      <c r="L87" s="281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69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6">
        <f t="shared" si="19"/>
        <v>27</v>
      </c>
      <c r="C88" s="257" t="s">
        <v>77</v>
      </c>
      <c r="D88" s="257" t="s">
        <v>76</v>
      </c>
      <c r="E88" s="247">
        <v>129.19999999999999</v>
      </c>
      <c r="F88" s="248">
        <v>0.5</v>
      </c>
      <c r="G88" s="260">
        <v>123.6</v>
      </c>
      <c r="H88" s="260">
        <v>2.9000000000000001E-2</v>
      </c>
      <c r="I88" s="270">
        <v>129.19999999999999</v>
      </c>
      <c r="J88" s="279">
        <v>0.5</v>
      </c>
      <c r="K88" s="251">
        <v>275.45699999999999</v>
      </c>
      <c r="L88" s="272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69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6">
        <f t="shared" si="19"/>
        <v>28</v>
      </c>
      <c r="C89" s="257" t="s">
        <v>78</v>
      </c>
      <c r="D89" s="257" t="s">
        <v>76</v>
      </c>
      <c r="E89" s="247">
        <v>282.77999999999997</v>
      </c>
      <c r="F89" s="248">
        <v>0.51300000000000001</v>
      </c>
      <c r="G89" s="260">
        <v>277.87</v>
      </c>
      <c r="H89" s="260">
        <v>7.3999999999999996E-2</v>
      </c>
      <c r="I89" s="260">
        <v>272.77999999999997</v>
      </c>
      <c r="J89" s="279">
        <v>0.51354</v>
      </c>
      <c r="K89" s="251">
        <v>85.683999999999997</v>
      </c>
      <c r="L89" s="272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69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6">
        <f t="shared" si="19"/>
        <v>29</v>
      </c>
      <c r="C90" s="257" t="s">
        <v>79</v>
      </c>
      <c r="D90" s="257" t="s">
        <v>76</v>
      </c>
      <c r="E90" s="247">
        <v>99</v>
      </c>
      <c r="F90" s="248">
        <v>2.6110000000000002</v>
      </c>
      <c r="G90" s="260">
        <v>91.8</v>
      </c>
      <c r="H90" s="260">
        <v>91.5</v>
      </c>
      <c r="I90" s="270">
        <v>99</v>
      </c>
      <c r="J90" s="280">
        <v>0.99890157000000002</v>
      </c>
      <c r="K90" s="251" t="str">
        <f t="shared" si="23"/>
        <v/>
      </c>
      <c r="L90" s="281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69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6">
        <f t="shared" si="19"/>
        <v>30</v>
      </c>
      <c r="C91" s="257" t="s">
        <v>81</v>
      </c>
      <c r="D91" s="257" t="s">
        <v>76</v>
      </c>
      <c r="E91" s="247">
        <v>189.7</v>
      </c>
      <c r="F91" s="247">
        <v>7.9000000000000001E-2</v>
      </c>
      <c r="G91" s="260">
        <v>188.25</v>
      </c>
      <c r="H91" s="260">
        <v>3.2000000000000001E-2</v>
      </c>
      <c r="I91" s="270">
        <v>189.63</v>
      </c>
      <c r="J91" s="280">
        <v>7.8408000000000005E-2</v>
      </c>
      <c r="K91" s="251" t="str">
        <f t="shared" si="23"/>
        <v/>
      </c>
      <c r="L91" s="281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69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6">
        <f t="shared" si="19"/>
        <v>31</v>
      </c>
      <c r="C92" s="257" t="s">
        <v>83</v>
      </c>
      <c r="D92" s="257" t="s">
        <v>76</v>
      </c>
      <c r="E92" s="247">
        <v>171.19</v>
      </c>
      <c r="F92" s="248">
        <v>9.6879999999999994E-2</v>
      </c>
      <c r="G92" s="260">
        <v>169.34</v>
      </c>
      <c r="H92" s="261">
        <v>5.1999999999999998E-2</v>
      </c>
      <c r="I92" s="270">
        <v>171.18</v>
      </c>
      <c r="J92" s="280">
        <v>9.6638000000000002E-2</v>
      </c>
      <c r="K92" s="251">
        <v>8.4770000000000003</v>
      </c>
      <c r="L92" s="281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69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6">
        <f t="shared" si="19"/>
        <v>32</v>
      </c>
      <c r="C93" s="257" t="s">
        <v>85</v>
      </c>
      <c r="D93" s="257" t="s">
        <v>86</v>
      </c>
      <c r="E93" s="247">
        <v>142.6</v>
      </c>
      <c r="F93" s="248">
        <v>9.157</v>
      </c>
      <c r="G93" s="260">
        <v>139.43</v>
      </c>
      <c r="H93" s="260">
        <v>1.7649999999999999</v>
      </c>
      <c r="I93" s="260">
        <v>170.55</v>
      </c>
      <c r="J93" s="284">
        <v>9.9043191000000004</v>
      </c>
      <c r="K93" s="251" t="str">
        <f t="shared" si="23"/>
        <v>Limpas</v>
      </c>
      <c r="L93" s="285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69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6">
        <f t="shared" si="19"/>
        <v>33</v>
      </c>
      <c r="C94" s="257" t="s">
        <v>88</v>
      </c>
      <c r="D94" s="257" t="s">
        <v>86</v>
      </c>
      <c r="E94" s="247">
        <v>239.5</v>
      </c>
      <c r="F94" s="248">
        <v>2.6720000000000002</v>
      </c>
      <c r="G94" s="260">
        <v>234.45</v>
      </c>
      <c r="H94" s="261">
        <v>0.44600000000000001</v>
      </c>
      <c r="I94" s="260">
        <v>238.49</v>
      </c>
      <c r="J94" s="284">
        <v>2.1343999999999999</v>
      </c>
      <c r="K94" s="251" t="str">
        <f t="shared" si="23"/>
        <v/>
      </c>
      <c r="L94" s="285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69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6">
        <f t="shared" si="19"/>
        <v>34</v>
      </c>
      <c r="C95" s="257" t="s">
        <v>90</v>
      </c>
      <c r="D95" s="257" t="s">
        <v>91</v>
      </c>
      <c r="E95" s="247">
        <v>120.5</v>
      </c>
      <c r="F95" s="248">
        <v>3.677</v>
      </c>
      <c r="G95" s="260">
        <v>118.55</v>
      </c>
      <c r="H95" s="260">
        <v>0.59499999999999997</v>
      </c>
      <c r="I95" s="260">
        <v>120.75</v>
      </c>
      <c r="J95" s="279">
        <v>4.154369</v>
      </c>
      <c r="K95" s="251" t="str">
        <f t="shared" si="23"/>
        <v>Limpas</v>
      </c>
      <c r="L95" s="272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69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6">
        <f t="shared" si="19"/>
        <v>35</v>
      </c>
      <c r="C96" s="257" t="s">
        <v>93</v>
      </c>
      <c r="D96" s="257" t="s">
        <v>94</v>
      </c>
      <c r="E96" s="247">
        <v>110.56</v>
      </c>
      <c r="F96" s="248">
        <v>2.75</v>
      </c>
      <c r="G96" s="260">
        <v>108.65</v>
      </c>
      <c r="H96" s="260">
        <v>0.78700000000000003</v>
      </c>
      <c r="I96" s="260">
        <v>110.55</v>
      </c>
      <c r="J96" s="279">
        <v>2.7310267800000001</v>
      </c>
      <c r="K96" s="251"/>
      <c r="L96" s="272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69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6">
        <f t="shared" si="19"/>
        <v>36</v>
      </c>
      <c r="C97" s="257" t="s">
        <v>95</v>
      </c>
      <c r="D97" s="257" t="s">
        <v>96</v>
      </c>
      <c r="E97" s="247">
        <v>72</v>
      </c>
      <c r="F97" s="248">
        <v>38.036000000000001</v>
      </c>
      <c r="G97" s="260">
        <v>67.599999999999994</v>
      </c>
      <c r="H97" s="261">
        <v>27.579000000000001</v>
      </c>
      <c r="I97" s="260">
        <v>71.02</v>
      </c>
      <c r="J97" s="284">
        <v>35.600999999999999</v>
      </c>
      <c r="K97" s="251" t="str">
        <f t="shared" si="23"/>
        <v/>
      </c>
      <c r="L97" s="285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69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6">
        <f t="shared" si="19"/>
        <v>37</v>
      </c>
      <c r="C98" s="257" t="s">
        <v>97</v>
      </c>
      <c r="D98" s="257" t="s">
        <v>96</v>
      </c>
      <c r="E98" s="247">
        <v>185</v>
      </c>
      <c r="F98" s="248">
        <v>388.72199999999998</v>
      </c>
      <c r="G98" s="260">
        <v>175</v>
      </c>
      <c r="H98" s="261">
        <v>290.05700000000002</v>
      </c>
      <c r="I98" s="286">
        <v>184.23</v>
      </c>
      <c r="J98" s="287">
        <v>380.79700000000003</v>
      </c>
      <c r="K98" s="251" t="str">
        <f t="shared" si="23"/>
        <v/>
      </c>
      <c r="L98" s="288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69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6">
        <v>38</v>
      </c>
      <c r="C99" s="257" t="s">
        <v>100</v>
      </c>
      <c r="D99" s="257" t="s">
        <v>101</v>
      </c>
      <c r="E99" s="247">
        <v>231</v>
      </c>
      <c r="F99" s="248">
        <v>30.48</v>
      </c>
      <c r="G99" s="260">
        <v>229.96</v>
      </c>
      <c r="H99" s="261">
        <v>13.87</v>
      </c>
      <c r="I99" s="260">
        <v>229.78</v>
      </c>
      <c r="J99" s="262">
        <v>10.624000000000001</v>
      </c>
      <c r="K99" s="251" t="str">
        <f>IF(I99&gt;E99,"Limpas","")</f>
        <v/>
      </c>
      <c r="L99" s="285"/>
      <c r="M99" s="167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69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5">
        <v>39</v>
      </c>
      <c r="C100" s="246" t="s">
        <v>108</v>
      </c>
      <c r="D100" s="246" t="s">
        <v>40</v>
      </c>
      <c r="E100" s="258">
        <v>149.30000000000001</v>
      </c>
      <c r="F100" s="259">
        <v>17.670000000000002</v>
      </c>
      <c r="G100" s="258">
        <v>147.74</v>
      </c>
      <c r="H100" s="259">
        <v>9.36</v>
      </c>
      <c r="I100" s="258">
        <v>149.44999999999999</v>
      </c>
      <c r="J100" s="289">
        <v>11.07</v>
      </c>
      <c r="K100" s="290" t="s">
        <v>109</v>
      </c>
      <c r="L100" s="291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69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6">
        <f>+B100+1</f>
        <v>40</v>
      </c>
      <c r="C101" s="257" t="s">
        <v>110</v>
      </c>
      <c r="D101" s="257" t="s">
        <v>54</v>
      </c>
      <c r="E101" s="247">
        <v>39</v>
      </c>
      <c r="F101" s="248">
        <v>0.47399999999999998</v>
      </c>
      <c r="G101" s="247">
        <v>39</v>
      </c>
      <c r="H101" s="248">
        <v>0.47</v>
      </c>
      <c r="I101" s="292">
        <v>39</v>
      </c>
      <c r="J101" s="284">
        <v>0.47</v>
      </c>
      <c r="K101" s="290" t="s">
        <v>98</v>
      </c>
      <c r="L101" s="285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69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3">
        <v>41</v>
      </c>
      <c r="C102" s="294" t="s">
        <v>112</v>
      </c>
      <c r="D102" s="294" t="s">
        <v>54</v>
      </c>
      <c r="E102" s="295">
        <v>70</v>
      </c>
      <c r="F102" s="296">
        <v>0.81699999999999995</v>
      </c>
      <c r="G102" s="295">
        <v>70</v>
      </c>
      <c r="H102" s="296">
        <v>0.82</v>
      </c>
      <c r="I102" s="271">
        <v>70.099999999999994</v>
      </c>
      <c r="J102" s="284">
        <v>0.76600000000000001</v>
      </c>
      <c r="K102" s="297"/>
      <c r="L102" s="285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69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2"/>
      <c r="C103" s="243" t="s">
        <v>114</v>
      </c>
      <c r="D103" s="243"/>
      <c r="E103" s="298"/>
      <c r="F103" s="299">
        <f>SUM(F62:F102)</f>
        <v>1813.882478</v>
      </c>
      <c r="G103" s="298"/>
      <c r="H103" s="299">
        <f>SUM(H65:H102)</f>
        <v>797.85600000000011</v>
      </c>
      <c r="I103" s="298"/>
      <c r="J103" s="300">
        <f>SUM(J62:J102)</f>
        <v>1644.7871696220989</v>
      </c>
      <c r="K103" s="301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69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2" t="s">
        <v>116</v>
      </c>
      <c r="C104" s="224" t="s">
        <v>117</v>
      </c>
      <c r="D104" s="224"/>
      <c r="E104" s="303"/>
      <c r="F104" s="304"/>
      <c r="G104" s="305"/>
      <c r="H104" s="306">
        <v>1</v>
      </c>
      <c r="I104" s="303"/>
      <c r="J104" s="307">
        <f>IFERROR(+J103/H103,0)</f>
        <v>2.061508805626703</v>
      </c>
      <c r="K104" s="308"/>
      <c r="L104" s="309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69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0"/>
      <c r="C105" s="311" t="s">
        <v>132</v>
      </c>
      <c r="D105" s="312"/>
      <c r="E105" s="313">
        <v>1736.79</v>
      </c>
      <c r="F105" s="314">
        <v>1</v>
      </c>
      <c r="G105" s="315" t="s">
        <v>116</v>
      </c>
      <c r="H105" s="314">
        <f>+H103/F103*100%</f>
        <v>0.43986091143000727</v>
      </c>
      <c r="I105" s="316"/>
      <c r="J105" s="317">
        <f>+J103/F103</f>
        <v>0.90677714216394723</v>
      </c>
      <c r="K105" s="318"/>
      <c r="L105" s="309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69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0"/>
      <c r="C106" s="311" t="s">
        <v>133</v>
      </c>
      <c r="D106" s="312"/>
      <c r="E106" s="319">
        <f>F103-E105</f>
        <v>77.092478000000028</v>
      </c>
      <c r="F106" s="320"/>
      <c r="G106" s="321"/>
      <c r="H106" s="320"/>
      <c r="I106" s="322"/>
      <c r="J106" s="320"/>
      <c r="K106" s="323"/>
      <c r="L106" s="324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69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9"/>
      <c r="D107" s="219"/>
      <c r="E107" s="219"/>
      <c r="F107" s="220">
        <v>3</v>
      </c>
      <c r="G107" s="31" t="s">
        <v>19</v>
      </c>
      <c r="H107" s="30">
        <v>2021</v>
      </c>
      <c r="I107" s="219"/>
      <c r="J107" s="219"/>
      <c r="K107" s="221"/>
      <c r="L107" s="222"/>
      <c r="M107" s="325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69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3" t="s">
        <v>20</v>
      </c>
      <c r="C108" s="224" t="s">
        <v>122</v>
      </c>
      <c r="D108" s="224" t="s">
        <v>22</v>
      </c>
      <c r="E108" s="225" t="s">
        <v>23</v>
      </c>
      <c r="F108" s="226"/>
      <c r="G108" s="225" t="s">
        <v>24</v>
      </c>
      <c r="H108" s="226"/>
      <c r="I108" s="225" t="s">
        <v>25</v>
      </c>
      <c r="J108" s="226"/>
      <c r="K108" s="227" t="s">
        <v>123</v>
      </c>
      <c r="L108" s="2"/>
      <c r="M108" s="326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69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8"/>
      <c r="C109" s="229"/>
      <c r="D109" s="229"/>
      <c r="E109" s="230" t="s">
        <v>28</v>
      </c>
      <c r="F109" s="230" t="s">
        <v>29</v>
      </c>
      <c r="G109" s="231" t="s">
        <v>28</v>
      </c>
      <c r="H109" s="230" t="s">
        <v>29</v>
      </c>
      <c r="I109" s="231" t="s">
        <v>28</v>
      </c>
      <c r="J109" s="230" t="s">
        <v>29</v>
      </c>
      <c r="K109" s="232"/>
      <c r="L109" s="2"/>
      <c r="M109" s="218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69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3"/>
      <c r="C110" s="234"/>
      <c r="D110" s="234"/>
      <c r="E110" s="235" t="s">
        <v>30</v>
      </c>
      <c r="F110" s="235" t="s">
        <v>124</v>
      </c>
      <c r="G110" s="236" t="s">
        <v>30</v>
      </c>
      <c r="H110" s="235" t="s">
        <v>124</v>
      </c>
      <c r="I110" s="236" t="s">
        <v>30</v>
      </c>
      <c r="J110" s="235" t="s">
        <v>124</v>
      </c>
      <c r="K110" s="237"/>
      <c r="L110" s="2"/>
      <c r="M110" s="218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69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2">
        <v>1</v>
      </c>
      <c r="C111" s="243">
        <v>2</v>
      </c>
      <c r="D111" s="243">
        <v>3</v>
      </c>
      <c r="E111" s="243">
        <v>4</v>
      </c>
      <c r="F111" s="243">
        <v>5</v>
      </c>
      <c r="G111" s="243">
        <v>6</v>
      </c>
      <c r="H111" s="243">
        <v>7</v>
      </c>
      <c r="I111" s="243">
        <v>8</v>
      </c>
      <c r="J111" s="243">
        <v>9</v>
      </c>
      <c r="K111" s="244">
        <v>10</v>
      </c>
      <c r="L111" s="2"/>
      <c r="M111" s="21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69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5">
        <v>1</v>
      </c>
      <c r="C112" s="246" t="s">
        <v>32</v>
      </c>
      <c r="D112" s="246" t="s">
        <v>33</v>
      </c>
      <c r="E112" s="247">
        <v>55.77</v>
      </c>
      <c r="F112" s="248">
        <v>31.144597999999998</v>
      </c>
      <c r="G112" s="249">
        <v>53.24</v>
      </c>
      <c r="H112" s="249">
        <v>18.036000000000001</v>
      </c>
      <c r="I112" s="249">
        <v>55.65</v>
      </c>
      <c r="J112" s="250">
        <v>30.435600000000001</v>
      </c>
      <c r="K112" s="251" t="str">
        <f>IF(I112&gt;E112,"Limpas","")</f>
        <v/>
      </c>
      <c r="L112" s="327"/>
      <c r="M112" s="218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69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6">
        <f>+B112+1</f>
        <v>2</v>
      </c>
      <c r="C113" s="257" t="s">
        <v>35</v>
      </c>
      <c r="D113" s="257" t="s">
        <v>33</v>
      </c>
      <c r="E113" s="258">
        <v>339.5</v>
      </c>
      <c r="F113" s="259">
        <v>7.77</v>
      </c>
      <c r="G113" s="260">
        <v>338.77</v>
      </c>
      <c r="H113" s="261">
        <v>7.157</v>
      </c>
      <c r="I113" s="260">
        <v>339.5</v>
      </c>
      <c r="J113" s="262">
        <v>7.77</v>
      </c>
      <c r="K113" s="251" t="str">
        <f>IF(I113&gt;E113,"Limpas","")</f>
        <v/>
      </c>
      <c r="L113" s="328"/>
      <c r="M113" s="218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69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6">
        <f t="shared" ref="B114:B148" si="26">+B113+1</f>
        <v>3</v>
      </c>
      <c r="C114" s="257" t="s">
        <v>37</v>
      </c>
      <c r="D114" s="257" t="s">
        <v>38</v>
      </c>
      <c r="E114" s="247">
        <v>77.5</v>
      </c>
      <c r="F114" s="248">
        <v>49.02</v>
      </c>
      <c r="G114" s="260">
        <v>73.650000000000006</v>
      </c>
      <c r="H114" s="261">
        <v>27.367000000000001</v>
      </c>
      <c r="I114" s="260">
        <v>77.5</v>
      </c>
      <c r="J114" s="262">
        <v>49.020274999999998</v>
      </c>
      <c r="K114" s="251"/>
      <c r="L114" s="328"/>
      <c r="M114" s="329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69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6">
        <f t="shared" si="26"/>
        <v>4</v>
      </c>
      <c r="C115" s="257" t="s">
        <v>39</v>
      </c>
      <c r="D115" s="257" t="s">
        <v>40</v>
      </c>
      <c r="E115" s="247">
        <v>463.3</v>
      </c>
      <c r="F115" s="248">
        <v>49.9</v>
      </c>
      <c r="G115" s="266">
        <v>462.22</v>
      </c>
      <c r="H115" s="266">
        <v>27.992000000000001</v>
      </c>
      <c r="I115" s="248">
        <v>462.87</v>
      </c>
      <c r="J115" s="262">
        <v>45.341999999999999</v>
      </c>
      <c r="K115" s="251" t="str">
        <f t="shared" ref="K115:K148" si="27">IF(I115&gt;E115,"Limpas","")</f>
        <v/>
      </c>
      <c r="L115" s="330"/>
      <c r="M115" s="218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69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6">
        <v>5</v>
      </c>
      <c r="C116" s="257" t="s">
        <v>42</v>
      </c>
      <c r="D116" s="257" t="s">
        <v>43</v>
      </c>
      <c r="E116" s="247">
        <v>207</v>
      </c>
      <c r="F116" s="248">
        <v>9.5030000000000001</v>
      </c>
      <c r="G116" s="260">
        <v>195.32</v>
      </c>
      <c r="H116" s="270">
        <v>1.218</v>
      </c>
      <c r="I116" s="271">
        <v>207.02</v>
      </c>
      <c r="J116" s="279">
        <v>9.5299999999999994</v>
      </c>
      <c r="K116" s="251" t="str">
        <f t="shared" si="27"/>
        <v>Limpas</v>
      </c>
      <c r="L116" s="331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69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6">
        <v>6</v>
      </c>
      <c r="C117" s="257" t="s">
        <v>45</v>
      </c>
      <c r="D117" s="257" t="s">
        <v>43</v>
      </c>
      <c r="E117" s="247">
        <v>320</v>
      </c>
      <c r="F117" s="248">
        <v>5.1509999999999998</v>
      </c>
      <c r="G117" s="260">
        <v>306.97000000000003</v>
      </c>
      <c r="H117" s="270">
        <v>0.65700000000000003</v>
      </c>
      <c r="I117" s="271">
        <v>320.10000000000002</v>
      </c>
      <c r="J117" s="279">
        <v>5.2</v>
      </c>
      <c r="K117" s="251" t="str">
        <f t="shared" si="27"/>
        <v>Limpas</v>
      </c>
      <c r="L117" s="332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69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6">
        <f t="shared" si="26"/>
        <v>7</v>
      </c>
      <c r="C118" s="257" t="s">
        <v>46</v>
      </c>
      <c r="D118" s="257" t="s">
        <v>47</v>
      </c>
      <c r="E118" s="247">
        <v>90</v>
      </c>
      <c r="F118" s="248">
        <v>689.09100000000001</v>
      </c>
      <c r="G118" s="260">
        <v>79.7</v>
      </c>
      <c r="H118" s="260">
        <v>281.37</v>
      </c>
      <c r="I118" s="271">
        <v>89.49</v>
      </c>
      <c r="J118" s="279">
        <v>657.99441070136197</v>
      </c>
      <c r="K118" s="251" t="str">
        <f t="shared" si="27"/>
        <v/>
      </c>
      <c r="L118" s="331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69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6">
        <f t="shared" si="26"/>
        <v>8</v>
      </c>
      <c r="C119" s="257" t="s">
        <v>49</v>
      </c>
      <c r="D119" s="257" t="s">
        <v>50</v>
      </c>
      <c r="E119" s="247">
        <v>120.5</v>
      </c>
      <c r="F119" s="248">
        <v>2.0920000000000001</v>
      </c>
      <c r="G119" s="260">
        <v>114.9</v>
      </c>
      <c r="H119" s="261">
        <v>0.22800000000000001</v>
      </c>
      <c r="I119" s="276">
        <v>120.05</v>
      </c>
      <c r="J119" s="279">
        <v>1.59</v>
      </c>
      <c r="K119" s="251" t="str">
        <f t="shared" si="27"/>
        <v/>
      </c>
      <c r="L119" s="333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69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6">
        <f t="shared" si="26"/>
        <v>9</v>
      </c>
      <c r="C120" s="257" t="s">
        <v>52</v>
      </c>
      <c r="D120" s="257" t="s">
        <v>50</v>
      </c>
      <c r="E120" s="247">
        <v>120.8</v>
      </c>
      <c r="F120" s="248">
        <v>2.3530000000000002</v>
      </c>
      <c r="G120" s="260">
        <v>113.61</v>
      </c>
      <c r="H120" s="261">
        <v>0.35699999999999998</v>
      </c>
      <c r="I120" s="271">
        <v>120</v>
      </c>
      <c r="J120" s="279">
        <v>1.423</v>
      </c>
      <c r="K120" s="251" t="str">
        <f t="shared" si="27"/>
        <v/>
      </c>
      <c r="L120" s="331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69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6">
        <f t="shared" si="26"/>
        <v>10</v>
      </c>
      <c r="C121" s="257" t="s">
        <v>53</v>
      </c>
      <c r="D121" s="257" t="s">
        <v>54</v>
      </c>
      <c r="E121" s="247">
        <v>46.5</v>
      </c>
      <c r="F121" s="247">
        <v>4.5999999999999996</v>
      </c>
      <c r="G121" s="260">
        <v>43.1</v>
      </c>
      <c r="H121" s="260">
        <v>2.1640000000000001</v>
      </c>
      <c r="I121" s="271">
        <v>43.99</v>
      </c>
      <c r="J121" s="334">
        <v>2.2719999999999998</v>
      </c>
      <c r="K121" s="251" t="str">
        <f t="shared" si="27"/>
        <v/>
      </c>
      <c r="L121" s="33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69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6">
        <f t="shared" si="26"/>
        <v>11</v>
      </c>
      <c r="C122" s="257" t="s">
        <v>56</v>
      </c>
      <c r="D122" s="257" t="s">
        <v>54</v>
      </c>
      <c r="E122" s="247">
        <v>51.5</v>
      </c>
      <c r="F122" s="248">
        <v>2.4159999999999999</v>
      </c>
      <c r="G122" s="260">
        <v>46.86</v>
      </c>
      <c r="H122" s="260">
        <v>0.90600000000000003</v>
      </c>
      <c r="I122" s="278">
        <v>51.36</v>
      </c>
      <c r="J122" s="279">
        <v>2.5059999999999998</v>
      </c>
      <c r="K122" s="251" t="str">
        <f t="shared" si="27"/>
        <v/>
      </c>
      <c r="L122" s="331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69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6">
        <f t="shared" si="26"/>
        <v>12</v>
      </c>
      <c r="C123" s="257" t="s">
        <v>58</v>
      </c>
      <c r="D123" s="257" t="s">
        <v>47</v>
      </c>
      <c r="E123" s="247">
        <v>81</v>
      </c>
      <c r="F123" s="248">
        <v>1.093</v>
      </c>
      <c r="G123" s="260">
        <v>73.94</v>
      </c>
      <c r="H123" s="261">
        <v>0.18</v>
      </c>
      <c r="I123" s="271">
        <v>78.95</v>
      </c>
      <c r="J123" s="279">
        <v>0.90900000000000003</v>
      </c>
      <c r="K123" s="251" t="str">
        <f t="shared" si="27"/>
        <v/>
      </c>
      <c r="L123" s="331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69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6">
        <f t="shared" si="26"/>
        <v>13</v>
      </c>
      <c r="C124" s="257" t="s">
        <v>59</v>
      </c>
      <c r="D124" s="257" t="s">
        <v>47</v>
      </c>
      <c r="E124" s="247">
        <v>82.8</v>
      </c>
      <c r="F124" s="248">
        <v>0.42899999999999999</v>
      </c>
      <c r="G124" s="260">
        <v>80.02</v>
      </c>
      <c r="H124" s="261">
        <v>8.4000000000000005E-2</v>
      </c>
      <c r="I124" s="271">
        <v>81.59</v>
      </c>
      <c r="J124" s="279">
        <v>6.0999999999999999E-2</v>
      </c>
      <c r="K124" s="251" t="str">
        <f t="shared" si="27"/>
        <v/>
      </c>
      <c r="L124" s="331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69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6">
        <f t="shared" si="26"/>
        <v>14</v>
      </c>
      <c r="C125" s="257" t="s">
        <v>60</v>
      </c>
      <c r="D125" s="257" t="s">
        <v>47</v>
      </c>
      <c r="E125" s="247">
        <v>69.95</v>
      </c>
      <c r="F125" s="248">
        <v>0.25</v>
      </c>
      <c r="G125" s="260">
        <v>67.95</v>
      </c>
      <c r="H125" s="260">
        <v>4.9000000000000002E-2</v>
      </c>
      <c r="I125" s="271">
        <v>63.53</v>
      </c>
      <c r="J125" s="279">
        <v>0.19700000000000001</v>
      </c>
      <c r="K125" s="251" t="str">
        <f t="shared" si="27"/>
        <v/>
      </c>
      <c r="L125" s="331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69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6">
        <f t="shared" si="26"/>
        <v>15</v>
      </c>
      <c r="C126" s="257" t="s">
        <v>61</v>
      </c>
      <c r="D126" s="257" t="s">
        <v>47</v>
      </c>
      <c r="E126" s="247">
        <v>48.2</v>
      </c>
      <c r="F126" s="248">
        <v>0.38500000000000001</v>
      </c>
      <c r="G126" s="260">
        <v>44.16</v>
      </c>
      <c r="H126" s="261">
        <v>8.9999999999999993E-3</v>
      </c>
      <c r="I126" s="271">
        <v>46.81</v>
      </c>
      <c r="J126" s="279">
        <v>0.36699999999999999</v>
      </c>
      <c r="K126" s="251" t="str">
        <f t="shared" si="27"/>
        <v/>
      </c>
      <c r="L126" s="331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69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6">
        <f t="shared" si="26"/>
        <v>16</v>
      </c>
      <c r="C127" s="257" t="s">
        <v>62</v>
      </c>
      <c r="D127" s="257" t="s">
        <v>63</v>
      </c>
      <c r="E127" s="247">
        <v>136</v>
      </c>
      <c r="F127" s="248">
        <v>440</v>
      </c>
      <c r="G127" s="260">
        <v>127.3</v>
      </c>
      <c r="H127" s="260">
        <v>64.974000000000004</v>
      </c>
      <c r="I127" s="260">
        <v>135.86000000000001</v>
      </c>
      <c r="J127" s="279">
        <v>358.57728159999999</v>
      </c>
      <c r="K127" s="251" t="str">
        <f t="shared" si="27"/>
        <v/>
      </c>
      <c r="L127" s="335"/>
      <c r="M127" s="218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69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6">
        <f t="shared" si="26"/>
        <v>17</v>
      </c>
      <c r="C128" s="257" t="s">
        <v>65</v>
      </c>
      <c r="D128" s="257" t="s">
        <v>63</v>
      </c>
      <c r="E128" s="247">
        <v>113.5</v>
      </c>
      <c r="F128" s="248">
        <v>3.7519999999999998</v>
      </c>
      <c r="G128" s="260">
        <v>104.42</v>
      </c>
      <c r="H128" s="260">
        <v>0.54500000000000004</v>
      </c>
      <c r="I128" s="270">
        <v>113</v>
      </c>
      <c r="J128" s="279">
        <v>0.43205455999999998</v>
      </c>
      <c r="K128" s="251">
        <v>480.10199999999998</v>
      </c>
      <c r="L128" s="335"/>
      <c r="M128" s="21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69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6">
        <f t="shared" si="26"/>
        <v>18</v>
      </c>
      <c r="C129" s="257" t="s">
        <v>66</v>
      </c>
      <c r="D129" s="257" t="s">
        <v>63</v>
      </c>
      <c r="E129" s="247">
        <v>225.4</v>
      </c>
      <c r="F129" s="247">
        <v>1.2</v>
      </c>
      <c r="G129" s="260">
        <v>223.12</v>
      </c>
      <c r="H129" s="260">
        <v>7.0999999999999994E-2</v>
      </c>
      <c r="I129" s="260">
        <v>203</v>
      </c>
      <c r="J129" s="279">
        <v>0.25305</v>
      </c>
      <c r="K129" s="251" t="str">
        <f t="shared" si="27"/>
        <v/>
      </c>
      <c r="L129" s="335"/>
      <c r="M129" s="218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69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6">
        <f t="shared" si="26"/>
        <v>19</v>
      </c>
      <c r="C130" s="257" t="s">
        <v>67</v>
      </c>
      <c r="D130" s="257" t="s">
        <v>63</v>
      </c>
      <c r="E130" s="247">
        <v>224</v>
      </c>
      <c r="F130" s="248">
        <v>0.6</v>
      </c>
      <c r="G130" s="260">
        <v>215.98</v>
      </c>
      <c r="H130" s="260">
        <v>0.105</v>
      </c>
      <c r="I130" s="270">
        <v>223.55</v>
      </c>
      <c r="J130" s="280">
        <v>0.55500000000000005</v>
      </c>
      <c r="K130" s="251" t="str">
        <f t="shared" si="27"/>
        <v/>
      </c>
      <c r="L130" s="336"/>
      <c r="M130" s="218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69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6">
        <f t="shared" si="26"/>
        <v>20</v>
      </c>
      <c r="C131" s="257" t="s">
        <v>68</v>
      </c>
      <c r="D131" s="257" t="s">
        <v>63</v>
      </c>
      <c r="E131" s="247">
        <v>196</v>
      </c>
      <c r="F131" s="248">
        <v>1.5820000000000001</v>
      </c>
      <c r="G131" s="260">
        <v>189.04</v>
      </c>
      <c r="H131" s="260">
        <v>0.41899999999999998</v>
      </c>
      <c r="I131" s="270">
        <v>196.02</v>
      </c>
      <c r="J131" s="279">
        <v>0.45676460000000002</v>
      </c>
      <c r="K131" s="251" t="str">
        <f t="shared" si="27"/>
        <v>Limpas</v>
      </c>
      <c r="L131" s="335"/>
      <c r="M131" s="218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69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6">
        <f t="shared" si="26"/>
        <v>21</v>
      </c>
      <c r="C132" s="257" t="s">
        <v>69</v>
      </c>
      <c r="D132" s="257" t="s">
        <v>63</v>
      </c>
      <c r="E132" s="247">
        <v>174</v>
      </c>
      <c r="F132" s="248">
        <v>0.47899999999999998</v>
      </c>
      <c r="G132" s="260">
        <v>172.38</v>
      </c>
      <c r="H132" s="260">
        <v>7.3999999999999996E-2</v>
      </c>
      <c r="I132" s="270">
        <v>170.63</v>
      </c>
      <c r="J132" s="279">
        <v>0.1664988</v>
      </c>
      <c r="K132" s="251">
        <v>226.68</v>
      </c>
      <c r="L132" s="335"/>
      <c r="M132" s="218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69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5">
        <f t="shared" si="26"/>
        <v>22</v>
      </c>
      <c r="C133" s="246" t="s">
        <v>70</v>
      </c>
      <c r="D133" s="246" t="s">
        <v>63</v>
      </c>
      <c r="E133" s="258">
        <v>229.1</v>
      </c>
      <c r="F133" s="259">
        <v>0.79200000000000004</v>
      </c>
      <c r="G133" s="249">
        <v>222.84</v>
      </c>
      <c r="H133" s="249">
        <v>0.28000000000000003</v>
      </c>
      <c r="I133" s="282">
        <v>226.98</v>
      </c>
      <c r="J133" s="283">
        <v>0.619336</v>
      </c>
      <c r="K133" s="251">
        <v>26.036999999999999</v>
      </c>
      <c r="L133" s="336"/>
      <c r="M133" s="218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69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6">
        <f t="shared" si="26"/>
        <v>23</v>
      </c>
      <c r="C134" s="257" t="s">
        <v>71</v>
      </c>
      <c r="D134" s="257" t="s">
        <v>63</v>
      </c>
      <c r="E134" s="247">
        <v>249</v>
      </c>
      <c r="F134" s="248">
        <v>2.1240000000000001</v>
      </c>
      <c r="G134" s="260">
        <v>239.52</v>
      </c>
      <c r="H134" s="260">
        <v>0.187</v>
      </c>
      <c r="I134" s="270">
        <v>248.71</v>
      </c>
      <c r="J134" s="280">
        <v>2.0253313199999998</v>
      </c>
      <c r="K134" s="251">
        <v>235.744</v>
      </c>
      <c r="L134" s="336"/>
      <c r="M134" s="218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69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6">
        <f t="shared" si="26"/>
        <v>24</v>
      </c>
      <c r="C135" s="257" t="s">
        <v>72</v>
      </c>
      <c r="D135" s="257" t="s">
        <v>73</v>
      </c>
      <c r="E135" s="247">
        <v>164.75</v>
      </c>
      <c r="F135" s="247">
        <v>5</v>
      </c>
      <c r="G135" s="260">
        <v>154.43</v>
      </c>
      <c r="H135" s="260">
        <v>0.503</v>
      </c>
      <c r="I135" s="260">
        <v>143.16999999999999</v>
      </c>
      <c r="J135" s="280">
        <v>0.25119403000000001</v>
      </c>
      <c r="K135" s="251" t="str">
        <f t="shared" si="27"/>
        <v/>
      </c>
      <c r="L135" s="336"/>
      <c r="M135" s="218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69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6">
        <f t="shared" si="26"/>
        <v>25</v>
      </c>
      <c r="C136" s="257" t="s">
        <v>74</v>
      </c>
      <c r="D136" s="257" t="s">
        <v>73</v>
      </c>
      <c r="E136" s="247">
        <v>179.1</v>
      </c>
      <c r="F136" s="248">
        <v>4.2</v>
      </c>
      <c r="G136" s="270">
        <v>166.32</v>
      </c>
      <c r="H136" s="270">
        <v>0.39800000000000002</v>
      </c>
      <c r="I136" s="260">
        <v>204.83</v>
      </c>
      <c r="J136" s="279">
        <v>3.2135955900000002</v>
      </c>
      <c r="K136" s="251">
        <v>500</v>
      </c>
      <c r="L136" s="335"/>
      <c r="M136" s="218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69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6">
        <f t="shared" si="26"/>
        <v>26</v>
      </c>
      <c r="C137" s="257" t="s">
        <v>75</v>
      </c>
      <c r="D137" s="257" t="s">
        <v>76</v>
      </c>
      <c r="E137" s="247">
        <v>325.56</v>
      </c>
      <c r="F137" s="248">
        <v>0.70099999999999996</v>
      </c>
      <c r="G137" s="270">
        <v>315.85000000000002</v>
      </c>
      <c r="H137" s="270">
        <v>0.114</v>
      </c>
      <c r="I137" s="270">
        <v>325.5</v>
      </c>
      <c r="J137" s="280">
        <v>0.69574786</v>
      </c>
      <c r="K137" s="251" t="str">
        <f t="shared" si="27"/>
        <v/>
      </c>
      <c r="L137" s="336"/>
      <c r="M137" s="218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69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6">
        <f t="shared" si="26"/>
        <v>27</v>
      </c>
      <c r="C138" s="257" t="s">
        <v>77</v>
      </c>
      <c r="D138" s="257" t="s">
        <v>76</v>
      </c>
      <c r="E138" s="247">
        <v>129.19999999999999</v>
      </c>
      <c r="F138" s="248">
        <v>0.5</v>
      </c>
      <c r="G138" s="260">
        <v>123.6</v>
      </c>
      <c r="H138" s="260">
        <v>2.9000000000000001E-2</v>
      </c>
      <c r="I138" s="270">
        <v>129.19999999999999</v>
      </c>
      <c r="J138" s="279">
        <v>0.5</v>
      </c>
      <c r="K138" s="251">
        <v>275.45699999999999</v>
      </c>
      <c r="L138" s="335"/>
      <c r="M138" s="21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69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6">
        <f t="shared" si="26"/>
        <v>28</v>
      </c>
      <c r="C139" s="257" t="s">
        <v>78</v>
      </c>
      <c r="D139" s="257" t="s">
        <v>76</v>
      </c>
      <c r="E139" s="247">
        <v>282.77999999999997</v>
      </c>
      <c r="F139" s="248">
        <v>0.51300000000000001</v>
      </c>
      <c r="G139" s="260">
        <v>277.87</v>
      </c>
      <c r="H139" s="260">
        <v>7.3999999999999996E-2</v>
      </c>
      <c r="I139" s="260">
        <v>272.77999999999997</v>
      </c>
      <c r="J139" s="279">
        <v>0.51354</v>
      </c>
      <c r="K139" s="251" t="str">
        <f t="shared" si="27"/>
        <v/>
      </c>
      <c r="L139" s="335"/>
      <c r="M139" s="218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69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6">
        <f t="shared" si="26"/>
        <v>29</v>
      </c>
      <c r="C140" s="257" t="s">
        <v>79</v>
      </c>
      <c r="D140" s="257" t="s">
        <v>76</v>
      </c>
      <c r="E140" s="247">
        <v>99</v>
      </c>
      <c r="F140" s="248">
        <v>2.6110000000000002</v>
      </c>
      <c r="G140" s="260">
        <v>91.8</v>
      </c>
      <c r="H140" s="260">
        <v>0.17</v>
      </c>
      <c r="I140" s="270">
        <v>99</v>
      </c>
      <c r="J140" s="280">
        <v>0.99890157000000002</v>
      </c>
      <c r="K140" s="251" t="str">
        <f t="shared" si="27"/>
        <v/>
      </c>
      <c r="L140" s="336"/>
      <c r="M140" s="218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69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6">
        <f t="shared" si="26"/>
        <v>30</v>
      </c>
      <c r="C141" s="257" t="s">
        <v>81</v>
      </c>
      <c r="D141" s="257" t="s">
        <v>76</v>
      </c>
      <c r="E141" s="247">
        <v>189.7</v>
      </c>
      <c r="F141" s="247">
        <v>7.9000000000000001E-2</v>
      </c>
      <c r="G141" s="260">
        <v>188.25</v>
      </c>
      <c r="H141" s="260">
        <v>3.2000000000000001E-2</v>
      </c>
      <c r="I141" s="337">
        <v>189.64</v>
      </c>
      <c r="J141" s="338">
        <v>7.8623999999999999E-2</v>
      </c>
      <c r="K141" s="251" t="str">
        <f t="shared" si="27"/>
        <v/>
      </c>
      <c r="L141" s="336"/>
      <c r="M141" s="218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69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6">
        <f t="shared" si="26"/>
        <v>31</v>
      </c>
      <c r="C142" s="257" t="s">
        <v>83</v>
      </c>
      <c r="D142" s="257" t="s">
        <v>76</v>
      </c>
      <c r="E142" s="247">
        <v>171.19</v>
      </c>
      <c r="F142" s="248">
        <v>9.6879999999999994E-2</v>
      </c>
      <c r="G142" s="260">
        <v>169.34</v>
      </c>
      <c r="H142" s="261">
        <v>5.1999999999999998E-2</v>
      </c>
      <c r="I142" s="270">
        <v>171.17</v>
      </c>
      <c r="J142" s="280">
        <v>9.6395999999999996E-2</v>
      </c>
      <c r="K142" s="251">
        <v>8.4770000000000003</v>
      </c>
      <c r="L142" s="336"/>
      <c r="M142" s="218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69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6">
        <f t="shared" si="26"/>
        <v>32</v>
      </c>
      <c r="C143" s="257" t="s">
        <v>85</v>
      </c>
      <c r="D143" s="257" t="s">
        <v>86</v>
      </c>
      <c r="E143" s="247">
        <v>142.6</v>
      </c>
      <c r="F143" s="248">
        <v>9.157</v>
      </c>
      <c r="G143" s="260">
        <v>139.43</v>
      </c>
      <c r="H143" s="260">
        <v>1.7649999999999999</v>
      </c>
      <c r="I143" s="260">
        <v>140.56</v>
      </c>
      <c r="J143" s="284">
        <v>9.9342553200000001</v>
      </c>
      <c r="K143" s="251" t="str">
        <f>IF(I143&gt;E143,"Limpas","")</f>
        <v/>
      </c>
      <c r="L143" s="167"/>
      <c r="M143" s="218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69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6">
        <f t="shared" si="26"/>
        <v>33</v>
      </c>
      <c r="C144" s="257" t="s">
        <v>88</v>
      </c>
      <c r="D144" s="257" t="s">
        <v>86</v>
      </c>
      <c r="E144" s="247">
        <v>239.5</v>
      </c>
      <c r="F144" s="248">
        <v>2.6720000000000002</v>
      </c>
      <c r="G144" s="260">
        <v>234.45</v>
      </c>
      <c r="H144" s="261">
        <v>0.44600000000000001</v>
      </c>
      <c r="I144" s="260">
        <v>238.49</v>
      </c>
      <c r="J144" s="284">
        <v>2.1343999999999999</v>
      </c>
      <c r="K144" s="251" t="str">
        <f t="shared" si="27"/>
        <v/>
      </c>
      <c r="L144" s="167"/>
      <c r="M144" s="218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69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6">
        <f t="shared" si="26"/>
        <v>34</v>
      </c>
      <c r="C145" s="257" t="s">
        <v>90</v>
      </c>
      <c r="D145" s="257" t="s">
        <v>91</v>
      </c>
      <c r="E145" s="247">
        <v>120.5</v>
      </c>
      <c r="F145" s="248">
        <v>3.677</v>
      </c>
      <c r="G145" s="260">
        <v>118.55</v>
      </c>
      <c r="H145" s="260">
        <v>0.59499999999999997</v>
      </c>
      <c r="I145" s="260">
        <v>120.75</v>
      </c>
      <c r="J145" s="279">
        <v>4.154369</v>
      </c>
      <c r="K145" s="251" t="str">
        <f t="shared" si="27"/>
        <v>Limpas</v>
      </c>
      <c r="L145" s="335"/>
      <c r="M145" s="218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69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6">
        <f t="shared" si="26"/>
        <v>35</v>
      </c>
      <c r="C146" s="257" t="s">
        <v>93</v>
      </c>
      <c r="D146" s="257" t="s">
        <v>94</v>
      </c>
      <c r="E146" s="247">
        <v>110.56</v>
      </c>
      <c r="F146" s="248">
        <v>2.75</v>
      </c>
      <c r="G146" s="260">
        <v>107.16</v>
      </c>
      <c r="H146" s="260">
        <v>0.311</v>
      </c>
      <c r="I146" s="260">
        <v>110.55</v>
      </c>
      <c r="J146" s="279">
        <v>2.7310267800000001</v>
      </c>
      <c r="K146" s="251" t="str">
        <f t="shared" si="27"/>
        <v/>
      </c>
      <c r="L146" s="335"/>
      <c r="M146" s="218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69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6">
        <f t="shared" si="26"/>
        <v>36</v>
      </c>
      <c r="C147" s="257" t="s">
        <v>95</v>
      </c>
      <c r="D147" s="257" t="s">
        <v>96</v>
      </c>
      <c r="E147" s="247">
        <v>72</v>
      </c>
      <c r="F147" s="248">
        <v>38.036000000000001</v>
      </c>
      <c r="G147" s="260">
        <v>48.7</v>
      </c>
      <c r="H147" s="261">
        <v>2.5659999999999998</v>
      </c>
      <c r="I147" s="260">
        <v>71.150000000000006</v>
      </c>
      <c r="J147" s="284">
        <v>35.784999999999997</v>
      </c>
      <c r="K147" s="251">
        <v>31.690999999999999</v>
      </c>
      <c r="L147" s="167"/>
      <c r="M147" s="218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69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6">
        <f t="shared" si="26"/>
        <v>37</v>
      </c>
      <c r="C148" s="257" t="s">
        <v>97</v>
      </c>
      <c r="D148" s="257" t="s">
        <v>96</v>
      </c>
      <c r="E148" s="247">
        <v>185</v>
      </c>
      <c r="F148" s="248">
        <v>388.72199999999998</v>
      </c>
      <c r="G148" s="260">
        <v>164.5</v>
      </c>
      <c r="H148" s="261">
        <v>195.773</v>
      </c>
      <c r="I148" s="286">
        <v>184.27</v>
      </c>
      <c r="J148" s="287">
        <v>381.214</v>
      </c>
      <c r="K148" s="251" t="str">
        <f t="shared" si="27"/>
        <v/>
      </c>
      <c r="L148" s="167"/>
      <c r="M148" s="21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69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6">
        <v>38</v>
      </c>
      <c r="C149" s="257" t="s">
        <v>100</v>
      </c>
      <c r="D149" s="257" t="s">
        <v>101</v>
      </c>
      <c r="E149" s="247">
        <v>231</v>
      </c>
      <c r="F149" s="248">
        <v>30.48</v>
      </c>
      <c r="G149" s="260">
        <v>228.11</v>
      </c>
      <c r="H149" s="261">
        <v>5.93</v>
      </c>
      <c r="I149" s="260">
        <v>229.89</v>
      </c>
      <c r="J149" s="284">
        <v>11.28</v>
      </c>
      <c r="K149" s="251" t="str">
        <f>IF(I149&gt;E149,"Limpas","")</f>
        <v/>
      </c>
      <c r="L149" s="167"/>
      <c r="M149" s="16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69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5">
        <v>39</v>
      </c>
      <c r="C150" s="246" t="s">
        <v>108</v>
      </c>
      <c r="D150" s="246" t="s">
        <v>40</v>
      </c>
      <c r="E150" s="258">
        <v>149.30000000000001</v>
      </c>
      <c r="F150" s="259">
        <v>17.670000000000002</v>
      </c>
      <c r="G150" s="258">
        <v>149.30000000000001</v>
      </c>
      <c r="H150" s="259">
        <v>17.670000000000002</v>
      </c>
      <c r="I150" s="258">
        <v>149.55000000000001</v>
      </c>
      <c r="J150" s="289">
        <v>11.18</v>
      </c>
      <c r="K150" s="339" t="s">
        <v>109</v>
      </c>
      <c r="L150" s="340"/>
      <c r="M150" s="218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69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6">
        <f>+B150+1</f>
        <v>40</v>
      </c>
      <c r="C151" s="257" t="s">
        <v>110</v>
      </c>
      <c r="D151" s="257" t="s">
        <v>54</v>
      </c>
      <c r="E151" s="247">
        <v>39</v>
      </c>
      <c r="F151" s="248">
        <v>0.47399999999999998</v>
      </c>
      <c r="G151" s="247">
        <v>39</v>
      </c>
      <c r="H151" s="248">
        <v>0.47</v>
      </c>
      <c r="I151" s="292">
        <v>39</v>
      </c>
      <c r="J151" s="284">
        <v>0.47</v>
      </c>
      <c r="K151" s="339">
        <v>0.46100000000000002</v>
      </c>
      <c r="L151" s="340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69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3">
        <v>41</v>
      </c>
      <c r="C152" s="294" t="s">
        <v>112</v>
      </c>
      <c r="D152" s="294" t="s">
        <v>54</v>
      </c>
      <c r="E152" s="295">
        <v>70</v>
      </c>
      <c r="F152" s="296">
        <v>0.81699999999999995</v>
      </c>
      <c r="G152" s="295">
        <v>70</v>
      </c>
      <c r="H152" s="296">
        <v>0.82</v>
      </c>
      <c r="I152" s="271">
        <v>70.099999999999994</v>
      </c>
      <c r="J152" s="284">
        <v>0.76600000000000001</v>
      </c>
      <c r="K152" s="339"/>
      <c r="L152" s="340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69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2"/>
      <c r="C153" s="243" t="s">
        <v>114</v>
      </c>
      <c r="D153" s="243"/>
      <c r="E153" s="298"/>
      <c r="F153" s="299">
        <f>SUM(F112:F152)</f>
        <v>1813.882478</v>
      </c>
      <c r="G153" s="298"/>
      <c r="H153" s="299">
        <f>SUM(H115:H152)</f>
        <v>609.5870000000001</v>
      </c>
      <c r="I153" s="298"/>
      <c r="J153" s="300">
        <f>SUM(J112:J152)</f>
        <v>1643.6996527313624</v>
      </c>
      <c r="K153" s="341"/>
      <c r="L153" s="342"/>
      <c r="M153" s="218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69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2" t="s">
        <v>116</v>
      </c>
      <c r="C154" s="224" t="s">
        <v>117</v>
      </c>
      <c r="D154" s="224"/>
      <c r="E154" s="303"/>
      <c r="F154" s="304"/>
      <c r="G154" s="305"/>
      <c r="H154" s="306">
        <v>1</v>
      </c>
      <c r="I154" s="303"/>
      <c r="J154" s="307">
        <f>IFERROR(+J153/H153,0)</f>
        <v>2.696415200342793</v>
      </c>
      <c r="K154" s="308"/>
      <c r="L154" s="324"/>
      <c r="M154" s="218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69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0"/>
      <c r="C155" s="311" t="s">
        <v>132</v>
      </c>
      <c r="D155" s="312"/>
      <c r="E155" s="313">
        <v>1736.79</v>
      </c>
      <c r="F155" s="314">
        <v>1</v>
      </c>
      <c r="G155" s="315" t="s">
        <v>116</v>
      </c>
      <c r="H155" s="314">
        <f>+H153/F153*100%</f>
        <v>0.33606752774420928</v>
      </c>
      <c r="I155" s="316"/>
      <c r="J155" s="317">
        <f>+J153/F153</f>
        <v>0.90617759015110921</v>
      </c>
      <c r="K155" s="343"/>
      <c r="L155" s="324"/>
      <c r="M155" s="218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69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0"/>
      <c r="C156" s="311" t="s">
        <v>133</v>
      </c>
      <c r="D156" s="312"/>
      <c r="E156" s="319">
        <f>F153-E155</f>
        <v>77.092478000000028</v>
      </c>
      <c r="F156" s="320"/>
      <c r="G156" s="321"/>
      <c r="H156" s="320"/>
      <c r="I156" s="322"/>
      <c r="J156" s="320"/>
      <c r="K156" s="323"/>
      <c r="L156" s="324"/>
      <c r="M156" s="218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69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9"/>
      <c r="D157" s="219"/>
      <c r="E157" s="219"/>
      <c r="F157" s="220">
        <v>2</v>
      </c>
      <c r="G157" s="31" t="s">
        <v>19</v>
      </c>
      <c r="H157" s="30">
        <v>2021</v>
      </c>
      <c r="I157" s="219"/>
      <c r="J157" s="219"/>
      <c r="K157" s="221"/>
      <c r="L157" s="222"/>
      <c r="M157" s="218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69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3" t="s">
        <v>20</v>
      </c>
      <c r="C158" s="224" t="s">
        <v>122</v>
      </c>
      <c r="D158" s="224" t="s">
        <v>22</v>
      </c>
      <c r="E158" s="225" t="s">
        <v>23</v>
      </c>
      <c r="F158" s="226"/>
      <c r="G158" s="225" t="s">
        <v>24</v>
      </c>
      <c r="H158" s="226"/>
      <c r="I158" s="225" t="s">
        <v>25</v>
      </c>
      <c r="J158" s="226"/>
      <c r="K158" s="227" t="s">
        <v>123</v>
      </c>
      <c r="L158" s="2"/>
      <c r="M158" s="21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69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8"/>
      <c r="C159" s="229"/>
      <c r="D159" s="229"/>
      <c r="E159" s="230" t="s">
        <v>28</v>
      </c>
      <c r="F159" s="230" t="s">
        <v>29</v>
      </c>
      <c r="G159" s="231" t="s">
        <v>28</v>
      </c>
      <c r="H159" s="230" t="s">
        <v>29</v>
      </c>
      <c r="I159" s="231" t="s">
        <v>28</v>
      </c>
      <c r="J159" s="230" t="s">
        <v>29</v>
      </c>
      <c r="K159" s="232"/>
      <c r="L159" s="2"/>
      <c r="M159" s="218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69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3"/>
      <c r="C160" s="234"/>
      <c r="D160" s="234"/>
      <c r="E160" s="235" t="s">
        <v>30</v>
      </c>
      <c r="F160" s="235" t="s">
        <v>124</v>
      </c>
      <c r="G160" s="236" t="s">
        <v>30</v>
      </c>
      <c r="H160" s="235" t="s">
        <v>124</v>
      </c>
      <c r="I160" s="236" t="s">
        <v>30</v>
      </c>
      <c r="J160" s="235" t="s">
        <v>124</v>
      </c>
      <c r="K160" s="237"/>
      <c r="L160" s="2"/>
      <c r="M160" s="218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69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2">
        <v>1</v>
      </c>
      <c r="C161" s="243">
        <v>2</v>
      </c>
      <c r="D161" s="243">
        <v>3</v>
      </c>
      <c r="E161" s="243">
        <v>4</v>
      </c>
      <c r="F161" s="243">
        <v>5</v>
      </c>
      <c r="G161" s="243">
        <v>6</v>
      </c>
      <c r="H161" s="243">
        <v>7</v>
      </c>
      <c r="I161" s="243">
        <v>8</v>
      </c>
      <c r="J161" s="243">
        <v>9</v>
      </c>
      <c r="K161" s="244">
        <v>10</v>
      </c>
      <c r="L161" s="309"/>
      <c r="M161" s="218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69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5">
        <v>1</v>
      </c>
      <c r="C162" s="246" t="s">
        <v>32</v>
      </c>
      <c r="D162" s="246" t="s">
        <v>33</v>
      </c>
      <c r="E162" s="247">
        <v>55.77</v>
      </c>
      <c r="F162" s="248">
        <v>31.144597999999998</v>
      </c>
      <c r="G162" s="249">
        <v>53.24</v>
      </c>
      <c r="H162" s="249">
        <v>18.036000000000001</v>
      </c>
      <c r="I162" s="249">
        <v>55.77</v>
      </c>
      <c r="J162" s="250">
        <v>31.144597999999998</v>
      </c>
      <c r="K162" s="344">
        <v>0</v>
      </c>
      <c r="L162" s="252"/>
      <c r="M162" s="345"/>
      <c r="N162" s="346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69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6">
        <f>+B162+1</f>
        <v>2</v>
      </c>
      <c r="C163" s="257" t="s">
        <v>35</v>
      </c>
      <c r="D163" s="257" t="s">
        <v>33</v>
      </c>
      <c r="E163" s="258">
        <v>339.5</v>
      </c>
      <c r="F163" s="259">
        <v>7.77</v>
      </c>
      <c r="G163" s="260">
        <v>338.77</v>
      </c>
      <c r="H163" s="261">
        <v>7.157</v>
      </c>
      <c r="I163" s="260">
        <v>339.49</v>
      </c>
      <c r="J163" s="262">
        <v>7.7625000000000002</v>
      </c>
      <c r="K163" s="344">
        <v>0</v>
      </c>
      <c r="L163" s="263"/>
      <c r="M163" s="347"/>
      <c r="N163" s="264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69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6">
        <f t="shared" ref="B164:B198" si="32">+B163+1</f>
        <v>3</v>
      </c>
      <c r="C164" s="257" t="s">
        <v>37</v>
      </c>
      <c r="D164" s="257" t="s">
        <v>38</v>
      </c>
      <c r="E164" s="247">
        <v>77.5</v>
      </c>
      <c r="F164" s="248">
        <v>49.02</v>
      </c>
      <c r="G164" s="260">
        <v>73.650000000000006</v>
      </c>
      <c r="H164" s="261">
        <v>27.367000000000001</v>
      </c>
      <c r="I164" s="260">
        <v>77.55</v>
      </c>
      <c r="J164" s="262">
        <v>49.347954999999999</v>
      </c>
      <c r="K164" s="344">
        <v>0</v>
      </c>
      <c r="L164" s="263"/>
      <c r="M164" s="345"/>
      <c r="N164" s="346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69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6">
        <f t="shared" si="32"/>
        <v>4</v>
      </c>
      <c r="C165" s="257" t="s">
        <v>39</v>
      </c>
      <c r="D165" s="257" t="s">
        <v>40</v>
      </c>
      <c r="E165" s="247">
        <v>463.3</v>
      </c>
      <c r="F165" s="248">
        <v>49.9</v>
      </c>
      <c r="G165" s="266">
        <v>462.22</v>
      </c>
      <c r="H165" s="266">
        <v>27.992000000000001</v>
      </c>
      <c r="I165" s="248">
        <v>462.85</v>
      </c>
      <c r="J165" s="262">
        <v>44.911000000000001</v>
      </c>
      <c r="K165" s="344">
        <v>0</v>
      </c>
      <c r="L165" s="348"/>
      <c r="M165" s="349"/>
      <c r="N165" s="350"/>
      <c r="O165" s="35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69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6">
        <f t="shared" si="32"/>
        <v>5</v>
      </c>
      <c r="C166" s="257" t="s">
        <v>42</v>
      </c>
      <c r="D166" s="257" t="s">
        <v>43</v>
      </c>
      <c r="E166" s="247">
        <v>207</v>
      </c>
      <c r="F166" s="248">
        <v>9.5030000000000001</v>
      </c>
      <c r="G166" s="260">
        <v>195.32</v>
      </c>
      <c r="H166" s="270">
        <v>1.218</v>
      </c>
      <c r="I166" s="271">
        <v>207.02</v>
      </c>
      <c r="J166" s="262">
        <v>9.5299999999999994</v>
      </c>
      <c r="K166" s="344">
        <v>0</v>
      </c>
      <c r="L166" s="352"/>
      <c r="M166" s="218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69">
        <f t="shared" si="29"/>
        <v>97</v>
      </c>
      <c r="AR166">
        <f t="shared" si="31"/>
        <v>0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6">
        <f t="shared" si="32"/>
        <v>6</v>
      </c>
      <c r="C167" s="257" t="s">
        <v>45</v>
      </c>
      <c r="D167" s="257" t="s">
        <v>43</v>
      </c>
      <c r="E167" s="247">
        <v>320</v>
      </c>
      <c r="F167" s="248">
        <v>5.1509999999999998</v>
      </c>
      <c r="G167" s="260">
        <v>306.97000000000003</v>
      </c>
      <c r="H167" s="270">
        <v>0.65700000000000003</v>
      </c>
      <c r="I167" s="271">
        <v>320.07</v>
      </c>
      <c r="J167" s="262">
        <v>5.1849999999999996</v>
      </c>
      <c r="K167" s="344">
        <v>0</v>
      </c>
      <c r="L167" s="353"/>
      <c r="M167" s="218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69">
        <f t="shared" si="29"/>
        <v>98</v>
      </c>
      <c r="AR167">
        <f t="shared" si="31"/>
        <v>0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6">
        <f t="shared" si="32"/>
        <v>7</v>
      </c>
      <c r="C168" s="257" t="s">
        <v>46</v>
      </c>
      <c r="D168" s="257" t="s">
        <v>47</v>
      </c>
      <c r="E168" s="247">
        <v>90</v>
      </c>
      <c r="F168" s="248">
        <v>689.09100000000001</v>
      </c>
      <c r="G168" s="260">
        <v>79.7</v>
      </c>
      <c r="H168" s="260">
        <v>281.37</v>
      </c>
      <c r="I168" s="271">
        <v>89.41</v>
      </c>
      <c r="J168" s="262">
        <v>654.1007145765119</v>
      </c>
      <c r="K168" s="344">
        <v>0</v>
      </c>
      <c r="L168" s="352"/>
      <c r="M168" s="21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69">
        <f t="shared" si="29"/>
        <v>99</v>
      </c>
      <c r="AR168">
        <f t="shared" si="31"/>
        <v>0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6">
        <f t="shared" si="32"/>
        <v>8</v>
      </c>
      <c r="C169" s="257" t="s">
        <v>49</v>
      </c>
      <c r="D169" s="257" t="s">
        <v>50</v>
      </c>
      <c r="E169" s="247">
        <v>120.5</v>
      </c>
      <c r="F169" s="248">
        <v>2.0920000000000001</v>
      </c>
      <c r="G169" s="260">
        <v>114.9</v>
      </c>
      <c r="H169" s="261">
        <v>0.22800000000000001</v>
      </c>
      <c r="I169" s="276">
        <v>120.03</v>
      </c>
      <c r="J169" s="262">
        <v>1.581</v>
      </c>
      <c r="K169" s="344">
        <v>0</v>
      </c>
      <c r="L169" s="354"/>
      <c r="M169" s="218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69">
        <f t="shared" si="29"/>
        <v>100</v>
      </c>
      <c r="AR169">
        <f t="shared" si="31"/>
        <v>0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6">
        <f t="shared" si="32"/>
        <v>9</v>
      </c>
      <c r="C170" s="257" t="s">
        <v>52</v>
      </c>
      <c r="D170" s="257" t="s">
        <v>50</v>
      </c>
      <c r="E170" s="247">
        <v>120.8</v>
      </c>
      <c r="F170" s="248">
        <v>2.3530000000000002</v>
      </c>
      <c r="G170" s="260">
        <v>113.61</v>
      </c>
      <c r="H170" s="261">
        <v>0.35699999999999998</v>
      </c>
      <c r="I170" s="271">
        <v>120.04</v>
      </c>
      <c r="J170" s="262">
        <v>1.44</v>
      </c>
      <c r="K170" s="344">
        <v>0</v>
      </c>
      <c r="L170" s="352"/>
      <c r="M170" s="218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69">
        <f t="shared" si="29"/>
        <v>101</v>
      </c>
      <c r="AR170">
        <f t="shared" si="31"/>
        <v>0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6">
        <f t="shared" si="32"/>
        <v>10</v>
      </c>
      <c r="C171" s="257" t="s">
        <v>53</v>
      </c>
      <c r="D171" s="257" t="s">
        <v>54</v>
      </c>
      <c r="E171" s="247">
        <v>46.5</v>
      </c>
      <c r="F171" s="247">
        <v>4.5999999999999996</v>
      </c>
      <c r="G171" s="260">
        <v>43.1</v>
      </c>
      <c r="H171" s="260">
        <v>2.1640000000000001</v>
      </c>
      <c r="I171" s="271">
        <v>43.99</v>
      </c>
      <c r="J171" s="262">
        <v>2.2719999999999998</v>
      </c>
      <c r="K171" s="344">
        <v>0</v>
      </c>
      <c r="L171" s="352"/>
      <c r="M171" s="218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69">
        <f t="shared" si="29"/>
        <v>102</v>
      </c>
      <c r="AR171">
        <f t="shared" si="31"/>
        <v>0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6">
        <f t="shared" si="32"/>
        <v>11</v>
      </c>
      <c r="C172" s="257" t="s">
        <v>56</v>
      </c>
      <c r="D172" s="257" t="s">
        <v>54</v>
      </c>
      <c r="E172" s="247">
        <v>51.5</v>
      </c>
      <c r="F172" s="248">
        <v>2.4159999999999999</v>
      </c>
      <c r="G172" s="260">
        <v>46.86</v>
      </c>
      <c r="H172" s="260">
        <v>0.90600000000000003</v>
      </c>
      <c r="I172" s="278">
        <v>51.45</v>
      </c>
      <c r="J172" s="262">
        <v>2.5470000000000002</v>
      </c>
      <c r="K172" s="344">
        <v>0</v>
      </c>
      <c r="L172" s="352"/>
      <c r="M172" s="218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69">
        <f t="shared" si="29"/>
        <v>103</v>
      </c>
      <c r="AR172">
        <f t="shared" si="31"/>
        <v>0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6">
        <f t="shared" si="32"/>
        <v>12</v>
      </c>
      <c r="C173" s="257" t="s">
        <v>58</v>
      </c>
      <c r="D173" s="257" t="s">
        <v>47</v>
      </c>
      <c r="E173" s="247">
        <v>81</v>
      </c>
      <c r="F173" s="248">
        <v>1.093</v>
      </c>
      <c r="G173" s="260">
        <v>73.94</v>
      </c>
      <c r="H173" s="261">
        <v>0.18</v>
      </c>
      <c r="I173" s="271">
        <v>79.040000000000006</v>
      </c>
      <c r="J173" s="262">
        <v>0.92400000000000004</v>
      </c>
      <c r="K173" s="344">
        <v>0</v>
      </c>
      <c r="L173" s="352"/>
      <c r="M173" s="218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69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6">
        <f t="shared" si="32"/>
        <v>13</v>
      </c>
      <c r="C174" s="257" t="s">
        <v>59</v>
      </c>
      <c r="D174" s="257" t="s">
        <v>47</v>
      </c>
      <c r="E174" s="247">
        <v>82.8</v>
      </c>
      <c r="F174" s="248">
        <v>0.42899999999999999</v>
      </c>
      <c r="G174" s="260">
        <v>80.02</v>
      </c>
      <c r="H174" s="261">
        <v>8.4000000000000005E-2</v>
      </c>
      <c r="I174" s="271">
        <v>81.62</v>
      </c>
      <c r="J174" s="262">
        <v>6.2E-2</v>
      </c>
      <c r="K174" s="344">
        <v>0</v>
      </c>
      <c r="L174" s="352"/>
      <c r="M174" s="218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69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6">
        <f t="shared" si="32"/>
        <v>14</v>
      </c>
      <c r="C175" s="257" t="s">
        <v>60</v>
      </c>
      <c r="D175" s="257" t="s">
        <v>47</v>
      </c>
      <c r="E175" s="247">
        <v>69.95</v>
      </c>
      <c r="F175" s="248">
        <v>0.25</v>
      </c>
      <c r="G175" s="260">
        <v>67.95</v>
      </c>
      <c r="H175" s="247">
        <v>69.900000000000006</v>
      </c>
      <c r="I175" s="271">
        <v>63.56</v>
      </c>
      <c r="J175" s="262">
        <v>0.2</v>
      </c>
      <c r="K175" s="344">
        <v>0</v>
      </c>
      <c r="L175" s="352"/>
      <c r="M175" s="218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69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6">
        <f t="shared" si="32"/>
        <v>15</v>
      </c>
      <c r="C176" s="257" t="s">
        <v>61</v>
      </c>
      <c r="D176" s="257" t="s">
        <v>47</v>
      </c>
      <c r="E176" s="247">
        <v>48.2</v>
      </c>
      <c r="F176" s="248">
        <v>0.38500000000000001</v>
      </c>
      <c r="G176" s="260">
        <v>44.16</v>
      </c>
      <c r="H176" s="261">
        <v>8.9999999999999993E-3</v>
      </c>
      <c r="I176" s="271">
        <v>46.81</v>
      </c>
      <c r="J176" s="262">
        <v>0.36699999999999999</v>
      </c>
      <c r="K176" s="344">
        <v>0</v>
      </c>
      <c r="L176" s="352"/>
      <c r="M176" s="218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69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6">
        <f t="shared" si="32"/>
        <v>16</v>
      </c>
      <c r="C177" s="257" t="s">
        <v>62</v>
      </c>
      <c r="D177" s="257" t="s">
        <v>63</v>
      </c>
      <c r="E177" s="247">
        <v>136</v>
      </c>
      <c r="F177" s="248">
        <v>440</v>
      </c>
      <c r="G177" s="260">
        <v>127.3</v>
      </c>
      <c r="H177" s="260">
        <v>64.974000000000004</v>
      </c>
      <c r="I177" s="260">
        <v>135.86000000000001</v>
      </c>
      <c r="J177" s="279">
        <v>358.57728159999999</v>
      </c>
      <c r="K177" s="344">
        <v>0</v>
      </c>
      <c r="L177" s="272"/>
      <c r="M177" s="218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69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6">
        <f t="shared" si="32"/>
        <v>17</v>
      </c>
      <c r="C178" s="257" t="s">
        <v>65</v>
      </c>
      <c r="D178" s="257" t="s">
        <v>63</v>
      </c>
      <c r="E178" s="247">
        <v>113.5</v>
      </c>
      <c r="F178" s="248">
        <v>3.7519999999999998</v>
      </c>
      <c r="G178" s="260">
        <v>104.42</v>
      </c>
      <c r="H178" s="260">
        <v>0.54500000000000004</v>
      </c>
      <c r="I178" s="270">
        <v>113.1</v>
      </c>
      <c r="J178" s="279">
        <v>0.43681029999999998</v>
      </c>
      <c r="K178" s="344">
        <v>0</v>
      </c>
      <c r="L178" s="272"/>
      <c r="M178" s="21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69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6">
        <f t="shared" si="32"/>
        <v>18</v>
      </c>
      <c r="C179" s="257" t="s">
        <v>66</v>
      </c>
      <c r="D179" s="257" t="s">
        <v>63</v>
      </c>
      <c r="E179" s="247">
        <v>225.4</v>
      </c>
      <c r="F179" s="247">
        <v>1.2</v>
      </c>
      <c r="G179" s="260">
        <v>223.12</v>
      </c>
      <c r="H179" s="260">
        <v>7.0999999999999994E-2</v>
      </c>
      <c r="I179" s="260">
        <v>203</v>
      </c>
      <c r="J179" s="279">
        <v>0.25305</v>
      </c>
      <c r="K179" s="344">
        <v>0</v>
      </c>
      <c r="L179" s="272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69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6">
        <f t="shared" si="32"/>
        <v>19</v>
      </c>
      <c r="C180" s="257" t="s">
        <v>67</v>
      </c>
      <c r="D180" s="257" t="s">
        <v>63</v>
      </c>
      <c r="E180" s="247">
        <v>224</v>
      </c>
      <c r="F180" s="248">
        <v>0.6</v>
      </c>
      <c r="G180" s="260">
        <v>215.98</v>
      </c>
      <c r="H180" s="260">
        <v>0.105</v>
      </c>
      <c r="I180" s="270">
        <v>223.55</v>
      </c>
      <c r="J180" s="280">
        <v>0.55500000000000005</v>
      </c>
      <c r="K180" s="344">
        <v>0</v>
      </c>
      <c r="L180" s="281"/>
      <c r="M180" s="218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69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6">
        <f t="shared" si="32"/>
        <v>20</v>
      </c>
      <c r="C181" s="257" t="s">
        <v>68</v>
      </c>
      <c r="D181" s="257" t="s">
        <v>63</v>
      </c>
      <c r="E181" s="247">
        <v>196</v>
      </c>
      <c r="F181" s="248">
        <v>1.5820000000000001</v>
      </c>
      <c r="G181" s="260">
        <v>189.04</v>
      </c>
      <c r="H181" s="260">
        <v>0.41899999999999998</v>
      </c>
      <c r="I181" s="270">
        <v>196.08</v>
      </c>
      <c r="J181" s="279">
        <v>0.46511839999999999</v>
      </c>
      <c r="K181" s="344">
        <v>0</v>
      </c>
      <c r="L181" s="272"/>
      <c r="M181" s="218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69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6">
        <f t="shared" si="32"/>
        <v>21</v>
      </c>
      <c r="C182" s="257" t="s">
        <v>69</v>
      </c>
      <c r="D182" s="257" t="s">
        <v>63</v>
      </c>
      <c r="E182" s="247">
        <v>174</v>
      </c>
      <c r="F182" s="248">
        <v>0.47899999999999998</v>
      </c>
      <c r="G182" s="260">
        <v>172.38</v>
      </c>
      <c r="H182" s="260">
        <v>7.3999999999999996E-2</v>
      </c>
      <c r="I182" s="270">
        <v>170.63</v>
      </c>
      <c r="J182" s="279">
        <v>0.1664988</v>
      </c>
      <c r="K182" s="344">
        <v>0</v>
      </c>
      <c r="L182" s="272"/>
      <c r="M182" s="218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69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5">
        <v>22</v>
      </c>
      <c r="C183" s="246" t="s">
        <v>70</v>
      </c>
      <c r="D183" s="246" t="s">
        <v>63</v>
      </c>
      <c r="E183" s="258">
        <v>229.1</v>
      </c>
      <c r="F183" s="259">
        <v>0.79200000000000004</v>
      </c>
      <c r="G183" s="249">
        <v>222.84</v>
      </c>
      <c r="H183" s="249">
        <v>0.28000000000000003</v>
      </c>
      <c r="I183" s="282">
        <v>226.95</v>
      </c>
      <c r="J183" s="283">
        <v>0.61653999999999998</v>
      </c>
      <c r="K183" s="344">
        <v>0</v>
      </c>
      <c r="L183" s="281"/>
      <c r="M183" s="218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69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6">
        <f t="shared" si="32"/>
        <v>23</v>
      </c>
      <c r="C184" s="257" t="s">
        <v>71</v>
      </c>
      <c r="D184" s="257" t="s">
        <v>63</v>
      </c>
      <c r="E184" s="247">
        <v>249</v>
      </c>
      <c r="F184" s="248">
        <v>2.1240000000000001</v>
      </c>
      <c r="G184" s="260">
        <v>239.52</v>
      </c>
      <c r="H184" s="260">
        <v>0.187</v>
      </c>
      <c r="I184" s="270">
        <v>248.71</v>
      </c>
      <c r="J184" s="280">
        <v>2.0253313199999998</v>
      </c>
      <c r="K184" s="344">
        <v>0</v>
      </c>
      <c r="L184" s="281"/>
      <c r="M184" s="218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69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6">
        <f t="shared" si="32"/>
        <v>24</v>
      </c>
      <c r="C185" s="257" t="s">
        <v>72</v>
      </c>
      <c r="D185" s="257" t="s">
        <v>73</v>
      </c>
      <c r="E185" s="247">
        <v>164.75</v>
      </c>
      <c r="F185" s="247">
        <v>5</v>
      </c>
      <c r="G185" s="260">
        <v>154.43</v>
      </c>
      <c r="H185" s="260">
        <v>0.503</v>
      </c>
      <c r="I185" s="260">
        <v>143.22999999999999</v>
      </c>
      <c r="J185" s="280">
        <v>0.26342776000000001</v>
      </c>
      <c r="K185" s="344">
        <v>0</v>
      </c>
      <c r="L185" s="281"/>
      <c r="M185" s="218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69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6">
        <f t="shared" si="32"/>
        <v>25</v>
      </c>
      <c r="C186" s="257" t="s">
        <v>74</v>
      </c>
      <c r="D186" s="257" t="s">
        <v>73</v>
      </c>
      <c r="E186" s="247">
        <v>179.1</v>
      </c>
      <c r="F186" s="248">
        <v>4.2</v>
      </c>
      <c r="G186" s="270">
        <v>166.32</v>
      </c>
      <c r="H186" s="270">
        <v>0.39800000000000002</v>
      </c>
      <c r="I186" s="260">
        <v>204.86</v>
      </c>
      <c r="J186" s="279">
        <v>3.2315857800000001</v>
      </c>
      <c r="K186" s="344">
        <v>0</v>
      </c>
      <c r="L186" s="272"/>
      <c r="M186" s="218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69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6">
        <f t="shared" si="32"/>
        <v>26</v>
      </c>
      <c r="C187" s="257" t="s">
        <v>75</v>
      </c>
      <c r="D187" s="257" t="s">
        <v>76</v>
      </c>
      <c r="E187" s="247">
        <v>325.56</v>
      </c>
      <c r="F187" s="248">
        <v>0.70099999999999996</v>
      </c>
      <c r="G187" s="270">
        <v>315.85000000000002</v>
      </c>
      <c r="H187" s="270">
        <v>0.114</v>
      </c>
      <c r="I187" s="270">
        <v>325.5</v>
      </c>
      <c r="J187" s="280">
        <v>0.69574786</v>
      </c>
      <c r="K187" s="344">
        <v>0</v>
      </c>
      <c r="L187" s="281"/>
      <c r="M187" s="218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69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6">
        <f t="shared" si="32"/>
        <v>27</v>
      </c>
      <c r="C188" s="257" t="s">
        <v>77</v>
      </c>
      <c r="D188" s="257" t="s">
        <v>76</v>
      </c>
      <c r="E188" s="247">
        <v>129.19999999999999</v>
      </c>
      <c r="F188" s="248">
        <v>0.5</v>
      </c>
      <c r="G188" s="260">
        <v>123.6</v>
      </c>
      <c r="H188" s="260">
        <v>2.9000000000000001E-2</v>
      </c>
      <c r="I188" s="270">
        <v>129.19999999999999</v>
      </c>
      <c r="J188" s="279">
        <v>0.5</v>
      </c>
      <c r="K188" s="344">
        <v>0</v>
      </c>
      <c r="L188" s="272"/>
      <c r="M188" s="21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69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6">
        <f t="shared" si="32"/>
        <v>28</v>
      </c>
      <c r="C189" s="257" t="s">
        <v>78</v>
      </c>
      <c r="D189" s="257" t="s">
        <v>76</v>
      </c>
      <c r="E189" s="247">
        <v>282.77999999999997</v>
      </c>
      <c r="F189" s="248">
        <v>0.51300000000000001</v>
      </c>
      <c r="G189" s="260">
        <v>277.87</v>
      </c>
      <c r="H189" s="260">
        <v>7.3999999999999996E-2</v>
      </c>
      <c r="I189" s="260">
        <v>272.77999999999997</v>
      </c>
      <c r="J189" s="279">
        <v>0.51354</v>
      </c>
      <c r="K189" s="344">
        <v>0</v>
      </c>
      <c r="L189" s="272"/>
      <c r="M189" s="218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69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6">
        <f t="shared" si="32"/>
        <v>29</v>
      </c>
      <c r="C190" s="257" t="s">
        <v>79</v>
      </c>
      <c r="D190" s="257" t="s">
        <v>76</v>
      </c>
      <c r="E190" s="247">
        <v>99</v>
      </c>
      <c r="F190" s="248">
        <v>2.6110000000000002</v>
      </c>
      <c r="G190" s="260">
        <v>91.8</v>
      </c>
      <c r="H190" s="260">
        <v>0.17</v>
      </c>
      <c r="I190" s="270">
        <v>99</v>
      </c>
      <c r="J190" s="280">
        <v>0.99890157000000002</v>
      </c>
      <c r="K190" s="344">
        <v>0</v>
      </c>
      <c r="L190" s="281"/>
      <c r="M190" s="218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69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6">
        <f t="shared" si="32"/>
        <v>30</v>
      </c>
      <c r="C191" s="257" t="s">
        <v>81</v>
      </c>
      <c r="D191" s="257" t="s">
        <v>76</v>
      </c>
      <c r="E191" s="247">
        <v>189.7</v>
      </c>
      <c r="F191" s="247">
        <v>7.9000000000000001E-2</v>
      </c>
      <c r="G191" s="260">
        <v>188.25</v>
      </c>
      <c r="H191" s="260">
        <v>3.2000000000000001E-2</v>
      </c>
      <c r="I191" s="270">
        <v>189.65</v>
      </c>
      <c r="J191" s="280">
        <v>7.8839999999999993E-2</v>
      </c>
      <c r="K191" s="344">
        <v>0</v>
      </c>
      <c r="L191" s="281"/>
      <c r="M191" s="218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69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6">
        <f t="shared" si="32"/>
        <v>31</v>
      </c>
      <c r="C192" s="257" t="s">
        <v>83</v>
      </c>
      <c r="D192" s="257" t="s">
        <v>76</v>
      </c>
      <c r="E192" s="247">
        <v>171.19</v>
      </c>
      <c r="F192" s="248">
        <v>9.6879999999999994E-2</v>
      </c>
      <c r="G192" s="260">
        <v>169.34</v>
      </c>
      <c r="H192" s="261">
        <v>5.1999999999999998E-2</v>
      </c>
      <c r="I192" s="270">
        <v>171.15</v>
      </c>
      <c r="J192" s="280">
        <v>9.5910999999999996E-2</v>
      </c>
      <c r="K192" s="344">
        <v>0</v>
      </c>
      <c r="L192" s="281"/>
      <c r="M192" s="218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69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6">
        <f t="shared" si="32"/>
        <v>32</v>
      </c>
      <c r="C193" s="257" t="s">
        <v>85</v>
      </c>
      <c r="D193" s="257" t="s">
        <v>86</v>
      </c>
      <c r="E193" s="247">
        <v>142.6</v>
      </c>
      <c r="F193" s="248">
        <v>9.157</v>
      </c>
      <c r="G193" s="260">
        <v>139.43</v>
      </c>
      <c r="H193" s="260">
        <v>1.7649999999999999</v>
      </c>
      <c r="I193" s="260">
        <v>140.59</v>
      </c>
      <c r="J193" s="284">
        <v>10.024063979999999</v>
      </c>
      <c r="K193" s="344">
        <v>0</v>
      </c>
      <c r="L193" s="285"/>
      <c r="M193" s="218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69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6">
        <v>33</v>
      </c>
      <c r="C194" s="257" t="s">
        <v>88</v>
      </c>
      <c r="D194" s="257" t="s">
        <v>86</v>
      </c>
      <c r="E194" s="247">
        <v>239.5</v>
      </c>
      <c r="F194" s="248">
        <v>2.6720000000000002</v>
      </c>
      <c r="G194" s="260">
        <v>234.45</v>
      </c>
      <c r="H194" s="261">
        <v>0.44600000000000001</v>
      </c>
      <c r="I194" s="260">
        <v>238.49</v>
      </c>
      <c r="J194" s="284">
        <v>2.1343999999999999</v>
      </c>
      <c r="K194" s="344">
        <v>0</v>
      </c>
      <c r="L194" s="285"/>
      <c r="M194" s="218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69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6">
        <f t="shared" si="32"/>
        <v>34</v>
      </c>
      <c r="C195" s="257" t="s">
        <v>90</v>
      </c>
      <c r="D195" s="257" t="s">
        <v>91</v>
      </c>
      <c r="E195" s="247">
        <v>120.5</v>
      </c>
      <c r="F195" s="248">
        <v>3.677</v>
      </c>
      <c r="G195" s="260">
        <v>118.55</v>
      </c>
      <c r="H195" s="260">
        <v>0.59499999999999997</v>
      </c>
      <c r="I195" s="260">
        <v>120.75</v>
      </c>
      <c r="J195" s="279">
        <v>4.154369</v>
      </c>
      <c r="K195" s="344">
        <v>0</v>
      </c>
      <c r="L195" s="272"/>
      <c r="M195" s="218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69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6">
        <f t="shared" si="32"/>
        <v>35</v>
      </c>
      <c r="C196" s="257" t="s">
        <v>93</v>
      </c>
      <c r="D196" s="257" t="s">
        <v>94</v>
      </c>
      <c r="E196" s="247">
        <v>110.56</v>
      </c>
      <c r="F196" s="248">
        <v>2.75</v>
      </c>
      <c r="G196" s="260">
        <v>107.16</v>
      </c>
      <c r="H196" s="260">
        <v>0.311</v>
      </c>
      <c r="I196" s="260">
        <v>110.55</v>
      </c>
      <c r="J196" s="279">
        <v>2.7310267800000001</v>
      </c>
      <c r="K196" s="344">
        <v>0</v>
      </c>
      <c r="L196" s="272"/>
      <c r="M196" s="218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69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6">
        <f t="shared" si="32"/>
        <v>36</v>
      </c>
      <c r="C197" s="257" t="s">
        <v>95</v>
      </c>
      <c r="D197" s="257" t="s">
        <v>96</v>
      </c>
      <c r="E197" s="247">
        <v>72</v>
      </c>
      <c r="F197" s="248">
        <v>38.036000000000001</v>
      </c>
      <c r="G197" s="260">
        <v>54.7</v>
      </c>
      <c r="H197" s="261">
        <v>8.798</v>
      </c>
      <c r="I197" s="260">
        <v>71.19</v>
      </c>
      <c r="J197" s="284">
        <v>35.843000000000004</v>
      </c>
      <c r="K197" s="344">
        <v>0</v>
      </c>
      <c r="L197" s="285"/>
      <c r="M197" s="218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69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6">
        <f t="shared" si="32"/>
        <v>37</v>
      </c>
      <c r="C198" s="257" t="s">
        <v>97</v>
      </c>
      <c r="D198" s="257" t="s">
        <v>96</v>
      </c>
      <c r="E198" s="247">
        <v>185</v>
      </c>
      <c r="F198" s="248">
        <v>388.72199999999998</v>
      </c>
      <c r="G198" s="260">
        <v>167</v>
      </c>
      <c r="H198" s="261">
        <v>217.202</v>
      </c>
      <c r="I198" s="286">
        <v>184.28</v>
      </c>
      <c r="J198" s="287">
        <v>381.31799999999998</v>
      </c>
      <c r="K198" s="344">
        <v>0</v>
      </c>
      <c r="L198" s="285"/>
      <c r="M198" s="21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69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6">
        <v>38</v>
      </c>
      <c r="C199" s="257" t="s">
        <v>100</v>
      </c>
      <c r="D199" s="257" t="s">
        <v>101</v>
      </c>
      <c r="E199" s="247">
        <v>231</v>
      </c>
      <c r="F199" s="248">
        <v>30.48</v>
      </c>
      <c r="G199" s="260">
        <v>228.11</v>
      </c>
      <c r="H199" s="261">
        <v>5.93</v>
      </c>
      <c r="I199" s="260">
        <v>229.96</v>
      </c>
      <c r="J199" s="284">
        <v>11.712999999999999</v>
      </c>
      <c r="K199" s="344">
        <v>0</v>
      </c>
      <c r="L199" s="352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69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5">
        <v>39</v>
      </c>
      <c r="C200" s="246" t="s">
        <v>108</v>
      </c>
      <c r="D200" s="246" t="s">
        <v>40</v>
      </c>
      <c r="E200" s="258">
        <v>149.30000000000001</v>
      </c>
      <c r="F200" s="259">
        <v>17.670000000000002</v>
      </c>
      <c r="G200" s="258">
        <v>149.30000000000001</v>
      </c>
      <c r="H200" s="259">
        <v>17.670000000000002</v>
      </c>
      <c r="I200" s="258">
        <v>149.56</v>
      </c>
      <c r="J200" s="289">
        <v>11.19</v>
      </c>
      <c r="K200" s="344">
        <v>0</v>
      </c>
      <c r="L200" s="355"/>
      <c r="M200" s="218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69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6">
        <f>+B200+1</f>
        <v>40</v>
      </c>
      <c r="C201" s="257" t="s">
        <v>110</v>
      </c>
      <c r="D201" s="257" t="s">
        <v>54</v>
      </c>
      <c r="E201" s="247">
        <v>39</v>
      </c>
      <c r="F201" s="248">
        <v>0.47399999999999998</v>
      </c>
      <c r="G201" s="247">
        <v>39</v>
      </c>
      <c r="H201" s="248">
        <v>0.47</v>
      </c>
      <c r="I201" s="292">
        <v>39</v>
      </c>
      <c r="J201" s="284">
        <v>0.47</v>
      </c>
      <c r="K201" s="344">
        <v>0</v>
      </c>
      <c r="L201" s="355"/>
      <c r="M201" s="218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69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3">
        <v>41</v>
      </c>
      <c r="C202" s="294" t="s">
        <v>112</v>
      </c>
      <c r="D202" s="294" t="s">
        <v>54</v>
      </c>
      <c r="E202" s="295">
        <v>70</v>
      </c>
      <c r="F202" s="296">
        <v>0.81699999999999995</v>
      </c>
      <c r="G202" s="295">
        <v>70</v>
      </c>
      <c r="H202" s="296">
        <v>0.82</v>
      </c>
      <c r="I202" s="271">
        <v>70</v>
      </c>
      <c r="J202" s="284">
        <v>0.74399999999999999</v>
      </c>
      <c r="K202" s="344">
        <v>0</v>
      </c>
      <c r="L202" s="355"/>
      <c r="M202" s="218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69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2"/>
      <c r="C203" s="243" t="s">
        <v>114</v>
      </c>
      <c r="D203" s="243"/>
      <c r="E203" s="298"/>
      <c r="F203" s="299">
        <f>SUM(F162:F202)</f>
        <v>1813.882478</v>
      </c>
      <c r="G203" s="298"/>
      <c r="H203" s="356">
        <f>SUM(H165:H202)</f>
        <v>707.09900000000005</v>
      </c>
      <c r="I203" s="357"/>
      <c r="J203" s="358">
        <f>SUM(J162:J202)</f>
        <v>1641.1702117265118</v>
      </c>
      <c r="K203" s="359">
        <f>SUM(K162:K202)</f>
        <v>0</v>
      </c>
      <c r="L203" s="342"/>
      <c r="M203" s="218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69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2" t="s">
        <v>116</v>
      </c>
      <c r="C204" s="224" t="s">
        <v>117</v>
      </c>
      <c r="D204" s="224"/>
      <c r="E204" s="303"/>
      <c r="F204" s="304"/>
      <c r="G204" s="305"/>
      <c r="H204" s="360">
        <v>1</v>
      </c>
      <c r="I204" s="361"/>
      <c r="J204" s="362">
        <f>IFERROR(+J203/H203,0)</f>
        <v>2.3209907123705613</v>
      </c>
      <c r="K204" s="363">
        <f>IFERROR(+K203/I203,0)</f>
        <v>0</v>
      </c>
      <c r="L204" s="309"/>
      <c r="M204" s="218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69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0"/>
      <c r="C205" s="311" t="s">
        <v>132</v>
      </c>
      <c r="D205" s="312"/>
      <c r="E205" s="313">
        <v>1736.79</v>
      </c>
      <c r="F205" s="314">
        <v>1</v>
      </c>
      <c r="G205" s="315" t="s">
        <v>116</v>
      </c>
      <c r="H205" s="364">
        <f>+H203/F203*100%</f>
        <v>0.38982624760764684</v>
      </c>
      <c r="I205" s="361"/>
      <c r="J205" s="365">
        <f>+J203/F203</f>
        <v>0.90478310013561514</v>
      </c>
      <c r="K205" s="366"/>
      <c r="L205" s="309"/>
      <c r="M205" s="218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69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0"/>
      <c r="C206" s="311" t="s">
        <v>133</v>
      </c>
      <c r="D206" s="312"/>
      <c r="E206" s="319">
        <f>F203-E205</f>
        <v>77.092478000000028</v>
      </c>
      <c r="F206" s="320"/>
      <c r="G206" s="321"/>
      <c r="H206" s="320"/>
      <c r="I206" s="322"/>
      <c r="J206" s="320"/>
      <c r="K206" s="323"/>
      <c r="L206" s="309"/>
      <c r="M206" s="218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69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9"/>
      <c r="D207" s="219"/>
      <c r="E207" s="219"/>
      <c r="F207" s="220">
        <v>1</v>
      </c>
      <c r="G207" s="31" t="s">
        <v>19</v>
      </c>
      <c r="H207" s="367">
        <v>2021</v>
      </c>
      <c r="I207" s="219"/>
      <c r="J207" s="219"/>
      <c r="K207" s="221"/>
      <c r="L207" s="309"/>
      <c r="M207" s="218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69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3" t="s">
        <v>20</v>
      </c>
      <c r="C208" s="224" t="s">
        <v>122</v>
      </c>
      <c r="D208" s="224" t="s">
        <v>22</v>
      </c>
      <c r="E208" s="225" t="s">
        <v>23</v>
      </c>
      <c r="F208" s="226"/>
      <c r="G208" s="225" t="s">
        <v>24</v>
      </c>
      <c r="H208" s="226"/>
      <c r="I208" s="225" t="s">
        <v>25</v>
      </c>
      <c r="J208" s="226"/>
      <c r="K208" s="227" t="s">
        <v>123</v>
      </c>
      <c r="L208" s="309"/>
      <c r="M208" s="21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69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8"/>
      <c r="C209" s="229"/>
      <c r="D209" s="229"/>
      <c r="E209" s="230" t="s">
        <v>28</v>
      </c>
      <c r="F209" s="230" t="s">
        <v>29</v>
      </c>
      <c r="G209" s="231" t="s">
        <v>28</v>
      </c>
      <c r="H209" s="230" t="s">
        <v>29</v>
      </c>
      <c r="I209" s="231" t="s">
        <v>28</v>
      </c>
      <c r="J209" s="230" t="s">
        <v>29</v>
      </c>
      <c r="K209" s="232"/>
      <c r="L209" s="309"/>
      <c r="M209" s="218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69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3"/>
      <c r="C210" s="234"/>
      <c r="D210" s="234"/>
      <c r="E210" s="235" t="s">
        <v>30</v>
      </c>
      <c r="F210" s="235" t="s">
        <v>124</v>
      </c>
      <c r="G210" s="236" t="s">
        <v>30</v>
      </c>
      <c r="H210" s="235" t="s">
        <v>124</v>
      </c>
      <c r="I210" s="236" t="s">
        <v>30</v>
      </c>
      <c r="J210" s="235" t="s">
        <v>124</v>
      </c>
      <c r="K210" s="237"/>
      <c r="L210" s="309"/>
      <c r="M210" s="218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69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2">
        <v>1</v>
      </c>
      <c r="C211" s="243">
        <v>2</v>
      </c>
      <c r="D211" s="243">
        <v>3</v>
      </c>
      <c r="E211" s="243">
        <v>4</v>
      </c>
      <c r="F211" s="243">
        <v>5</v>
      </c>
      <c r="G211" s="243">
        <v>6</v>
      </c>
      <c r="H211" s="243">
        <v>7</v>
      </c>
      <c r="I211" s="243">
        <v>8</v>
      </c>
      <c r="J211" s="243">
        <v>9</v>
      </c>
      <c r="K211" s="244">
        <v>10</v>
      </c>
      <c r="L211" s="309"/>
      <c r="M211" s="218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69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5">
        <v>1</v>
      </c>
      <c r="C212" s="246" t="s">
        <v>32</v>
      </c>
      <c r="D212" s="246" t="s">
        <v>33</v>
      </c>
      <c r="E212" s="247">
        <v>55.77</v>
      </c>
      <c r="F212" s="248">
        <v>31.144597999999998</v>
      </c>
      <c r="G212" s="249">
        <v>53.24</v>
      </c>
      <c r="H212" s="249">
        <v>18.036000000000001</v>
      </c>
      <c r="I212" s="249">
        <v>55.85</v>
      </c>
      <c r="J212" s="250">
        <v>31.722438</v>
      </c>
      <c r="K212" s="344"/>
      <c r="L212" s="368"/>
      <c r="M212" s="218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69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6">
        <v>2</v>
      </c>
      <c r="C213" s="257" t="s">
        <v>35</v>
      </c>
      <c r="D213" s="257" t="s">
        <v>33</v>
      </c>
      <c r="E213" s="258">
        <v>339.5</v>
      </c>
      <c r="F213" s="259">
        <v>7.77</v>
      </c>
      <c r="G213" s="260">
        <v>338.77</v>
      </c>
      <c r="H213" s="261">
        <v>7.157</v>
      </c>
      <c r="I213" s="260">
        <v>339.48</v>
      </c>
      <c r="J213" s="262">
        <v>7.7549999999999999</v>
      </c>
      <c r="K213" s="344"/>
      <c r="L213" s="369"/>
      <c r="M213" s="218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69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6">
        <f t="shared" ref="B214:B248" si="37">+B213+1</f>
        <v>3</v>
      </c>
      <c r="C214" s="257" t="s">
        <v>37</v>
      </c>
      <c r="D214" s="257" t="s">
        <v>38</v>
      </c>
      <c r="E214" s="247">
        <v>77.5</v>
      </c>
      <c r="F214" s="248">
        <v>49.02</v>
      </c>
      <c r="G214" s="260">
        <v>73.650000000000006</v>
      </c>
      <c r="H214" s="261">
        <v>27.367000000000001</v>
      </c>
      <c r="I214" s="260">
        <v>77.540000000000006</v>
      </c>
      <c r="J214" s="262">
        <v>49.282907999999999</v>
      </c>
      <c r="K214" s="344"/>
      <c r="L214" s="369"/>
      <c r="M214" s="218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69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6">
        <f t="shared" si="37"/>
        <v>4</v>
      </c>
      <c r="C215" s="257" t="s">
        <v>39</v>
      </c>
      <c r="D215" s="257" t="s">
        <v>40</v>
      </c>
      <c r="E215" s="247">
        <v>463.3</v>
      </c>
      <c r="F215" s="248">
        <v>49.9</v>
      </c>
      <c r="G215" s="266">
        <v>462.22</v>
      </c>
      <c r="H215" s="266">
        <v>27.992000000000001</v>
      </c>
      <c r="I215" s="248">
        <v>462.9</v>
      </c>
      <c r="J215" s="262">
        <v>45.993000000000002</v>
      </c>
      <c r="K215" s="344"/>
      <c r="L215" s="370"/>
      <c r="M215" s="350"/>
      <c r="N215" s="35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69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6">
        <f t="shared" si="37"/>
        <v>5</v>
      </c>
      <c r="C216" s="257" t="s">
        <v>42</v>
      </c>
      <c r="D216" s="257" t="s">
        <v>43</v>
      </c>
      <c r="E216" s="247">
        <v>207</v>
      </c>
      <c r="F216" s="248">
        <v>9.5030000000000001</v>
      </c>
      <c r="G216" s="260">
        <v>195.32</v>
      </c>
      <c r="H216" s="270">
        <v>1.218</v>
      </c>
      <c r="I216" s="271">
        <v>207.02</v>
      </c>
      <c r="J216" s="262">
        <v>9.5299999999999994</v>
      </c>
      <c r="K216" s="344"/>
      <c r="L216" s="371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69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6">
        <f t="shared" si="37"/>
        <v>6</v>
      </c>
      <c r="C217" s="257" t="s">
        <v>45</v>
      </c>
      <c r="D217" s="257" t="s">
        <v>43</v>
      </c>
      <c r="E217" s="247">
        <v>320</v>
      </c>
      <c r="F217" s="248">
        <v>5.1509999999999998</v>
      </c>
      <c r="G217" s="260">
        <v>306.97000000000003</v>
      </c>
      <c r="H217" s="270">
        <v>0.65700000000000003</v>
      </c>
      <c r="I217" s="271">
        <v>320.05</v>
      </c>
      <c r="J217" s="262">
        <v>5.1760000000000002</v>
      </c>
      <c r="K217" s="344"/>
      <c r="L217" s="371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69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6">
        <f t="shared" si="37"/>
        <v>7</v>
      </c>
      <c r="C218" s="257" t="s">
        <v>46</v>
      </c>
      <c r="D218" s="257" t="s">
        <v>47</v>
      </c>
      <c r="E218" s="247">
        <v>90</v>
      </c>
      <c r="F218" s="248">
        <v>689.09100000000001</v>
      </c>
      <c r="G218" s="260">
        <v>79.7</v>
      </c>
      <c r="H218" s="260">
        <v>281.37</v>
      </c>
      <c r="I218" s="271">
        <v>89.44</v>
      </c>
      <c r="J218" s="262">
        <v>655.55898278294842</v>
      </c>
      <c r="K218" s="344"/>
      <c r="L218" s="371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69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6">
        <f t="shared" si="37"/>
        <v>8</v>
      </c>
      <c r="C219" s="257" t="s">
        <v>49</v>
      </c>
      <c r="D219" s="257" t="s">
        <v>50</v>
      </c>
      <c r="E219" s="247">
        <v>120.5</v>
      </c>
      <c r="F219" s="248">
        <v>2.0920000000000001</v>
      </c>
      <c r="G219" s="260">
        <v>114.9</v>
      </c>
      <c r="H219" s="261">
        <v>0.22800000000000001</v>
      </c>
      <c r="I219" s="276">
        <v>120.05</v>
      </c>
      <c r="J219" s="262">
        <v>1.59</v>
      </c>
      <c r="K219" s="344"/>
      <c r="L219" s="372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69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6">
        <f t="shared" si="37"/>
        <v>9</v>
      </c>
      <c r="C220" s="257" t="s">
        <v>52</v>
      </c>
      <c r="D220" s="257" t="s">
        <v>50</v>
      </c>
      <c r="E220" s="247">
        <v>120.8</v>
      </c>
      <c r="F220" s="248">
        <v>2.3530000000000002</v>
      </c>
      <c r="G220" s="260">
        <v>113.61</v>
      </c>
      <c r="H220" s="261">
        <v>0.35699999999999998</v>
      </c>
      <c r="I220" s="271">
        <v>120.02</v>
      </c>
      <c r="J220" s="262">
        <v>1.4319999999999999</v>
      </c>
      <c r="K220" s="344"/>
      <c r="L220" s="371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69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6">
        <f t="shared" si="37"/>
        <v>10</v>
      </c>
      <c r="C221" s="257" t="s">
        <v>53</v>
      </c>
      <c r="D221" s="257" t="s">
        <v>54</v>
      </c>
      <c r="E221" s="247">
        <v>46.5</v>
      </c>
      <c r="F221" s="247">
        <v>4.5999999999999996</v>
      </c>
      <c r="G221" s="260">
        <v>43.1</v>
      </c>
      <c r="H221" s="260">
        <v>2.1640000000000001</v>
      </c>
      <c r="I221" s="271">
        <v>43.99</v>
      </c>
      <c r="J221" s="262">
        <v>2.2719999999999998</v>
      </c>
      <c r="K221" s="344"/>
      <c r="L221" s="37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69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6">
        <f t="shared" si="37"/>
        <v>11</v>
      </c>
      <c r="C222" s="257" t="s">
        <v>56</v>
      </c>
      <c r="D222" s="257" t="s">
        <v>54</v>
      </c>
      <c r="E222" s="247">
        <v>51.5</v>
      </c>
      <c r="F222" s="248">
        <v>2.4159999999999999</v>
      </c>
      <c r="G222" s="260">
        <v>46.86</v>
      </c>
      <c r="H222" s="260">
        <v>0.90600000000000003</v>
      </c>
      <c r="I222" s="278">
        <v>51.45</v>
      </c>
      <c r="J222" s="262">
        <v>2.5470000000000002</v>
      </c>
      <c r="K222" s="344"/>
      <c r="L222" s="37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69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6">
        <f t="shared" si="37"/>
        <v>12</v>
      </c>
      <c r="C223" s="257" t="s">
        <v>58</v>
      </c>
      <c r="D223" s="257" t="s">
        <v>47</v>
      </c>
      <c r="E223" s="247">
        <v>81</v>
      </c>
      <c r="F223" s="248">
        <v>1.093</v>
      </c>
      <c r="G223" s="260">
        <v>73.94</v>
      </c>
      <c r="H223" s="261">
        <v>0.18</v>
      </c>
      <c r="I223" s="271">
        <v>78.92</v>
      </c>
      <c r="J223" s="262">
        <v>0.90400000000000003</v>
      </c>
      <c r="K223" s="344"/>
      <c r="L223" s="371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69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6">
        <f t="shared" si="37"/>
        <v>13</v>
      </c>
      <c r="C224" s="257" t="s">
        <v>59</v>
      </c>
      <c r="D224" s="257" t="s">
        <v>47</v>
      </c>
      <c r="E224" s="247">
        <v>82.8</v>
      </c>
      <c r="F224" s="248">
        <v>0.42899999999999999</v>
      </c>
      <c r="G224" s="260">
        <v>80.02</v>
      </c>
      <c r="H224" s="261">
        <v>8.4000000000000005E-2</v>
      </c>
      <c r="I224" s="271">
        <v>81.64</v>
      </c>
      <c r="J224" s="262">
        <v>6.4000000000000001E-2</v>
      </c>
      <c r="K224" s="344"/>
      <c r="L224" s="371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69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6">
        <f t="shared" si="37"/>
        <v>14</v>
      </c>
      <c r="C225" s="257" t="s">
        <v>60</v>
      </c>
      <c r="D225" s="257" t="s">
        <v>47</v>
      </c>
      <c r="E225" s="247">
        <v>69.95</v>
      </c>
      <c r="F225" s="248">
        <v>0.25</v>
      </c>
      <c r="G225" s="260">
        <v>67.95</v>
      </c>
      <c r="H225" s="260">
        <v>4.9000000000000002E-2</v>
      </c>
      <c r="I225" s="271">
        <v>63.5</v>
      </c>
      <c r="J225" s="262">
        <v>0.193</v>
      </c>
      <c r="K225" s="344"/>
      <c r="L225" s="371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69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6">
        <f t="shared" si="37"/>
        <v>15</v>
      </c>
      <c r="C226" s="257" t="s">
        <v>61</v>
      </c>
      <c r="D226" s="257" t="s">
        <v>47</v>
      </c>
      <c r="E226" s="247">
        <v>48.2</v>
      </c>
      <c r="F226" s="248">
        <v>0.38500000000000001</v>
      </c>
      <c r="G226" s="260">
        <v>44.16</v>
      </c>
      <c r="H226" s="261">
        <v>8.9999999999999993E-3</v>
      </c>
      <c r="I226" s="271">
        <v>46.82</v>
      </c>
      <c r="J226" s="262">
        <v>0.36899999999999999</v>
      </c>
      <c r="K226" s="344"/>
      <c r="L226" s="371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69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6">
        <f t="shared" si="37"/>
        <v>16</v>
      </c>
      <c r="C227" s="257" t="s">
        <v>62</v>
      </c>
      <c r="D227" s="257" t="s">
        <v>63</v>
      </c>
      <c r="E227" s="247">
        <v>136</v>
      </c>
      <c r="F227" s="248">
        <v>440</v>
      </c>
      <c r="G227" s="260">
        <v>127.3</v>
      </c>
      <c r="H227" s="260">
        <v>64.974000000000004</v>
      </c>
      <c r="I227" s="260">
        <v>135.47999999999999</v>
      </c>
      <c r="J227" s="279">
        <v>338.05965008599998</v>
      </c>
      <c r="K227" s="344"/>
      <c r="L227" s="373"/>
      <c r="M227" s="218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69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6">
        <f t="shared" si="37"/>
        <v>17</v>
      </c>
      <c r="C228" s="257" t="s">
        <v>65</v>
      </c>
      <c r="D228" s="257" t="s">
        <v>63</v>
      </c>
      <c r="E228" s="247">
        <v>113.5</v>
      </c>
      <c r="F228" s="248">
        <v>3.7519999999999998</v>
      </c>
      <c r="G228" s="260">
        <v>104.42</v>
      </c>
      <c r="H228" s="260">
        <v>0.54500000000000004</v>
      </c>
      <c r="I228" s="270">
        <v>113.18</v>
      </c>
      <c r="J228" s="279">
        <v>0.44061489999999998</v>
      </c>
      <c r="K228" s="344"/>
      <c r="L228" s="373"/>
      <c r="M228" s="21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69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6">
        <f t="shared" si="37"/>
        <v>18</v>
      </c>
      <c r="C229" s="257" t="s">
        <v>66</v>
      </c>
      <c r="D229" s="257" t="s">
        <v>63</v>
      </c>
      <c r="E229" s="247">
        <v>225.4</v>
      </c>
      <c r="F229" s="247">
        <v>1.2</v>
      </c>
      <c r="G229" s="260">
        <v>223.12</v>
      </c>
      <c r="H229" s="260">
        <v>7.0999999999999994E-2</v>
      </c>
      <c r="I229" s="260">
        <v>203</v>
      </c>
      <c r="J229" s="279">
        <v>0.25305</v>
      </c>
      <c r="K229" s="344"/>
      <c r="L229" s="373"/>
      <c r="M229" s="374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69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6">
        <f t="shared" si="37"/>
        <v>19</v>
      </c>
      <c r="C230" s="257" t="s">
        <v>67</v>
      </c>
      <c r="D230" s="257" t="s">
        <v>63</v>
      </c>
      <c r="E230" s="247">
        <v>224</v>
      </c>
      <c r="F230" s="248">
        <v>0.6</v>
      </c>
      <c r="G230" s="260">
        <v>215.98</v>
      </c>
      <c r="H230" s="260">
        <v>0.105</v>
      </c>
      <c r="I230" s="270">
        <v>223.45</v>
      </c>
      <c r="J230" s="280">
        <v>0.54500000000000004</v>
      </c>
      <c r="K230" s="344"/>
      <c r="L230" s="375"/>
      <c r="M230" s="265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69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6">
        <f t="shared" si="37"/>
        <v>20</v>
      </c>
      <c r="C231" s="257" t="s">
        <v>68</v>
      </c>
      <c r="D231" s="257" t="s">
        <v>63</v>
      </c>
      <c r="E231" s="247">
        <v>196</v>
      </c>
      <c r="F231" s="248">
        <v>1.5820000000000001</v>
      </c>
      <c r="G231" s="260">
        <v>189.04</v>
      </c>
      <c r="H231" s="260">
        <v>0.41899999999999998</v>
      </c>
      <c r="I231" s="270">
        <v>196.1</v>
      </c>
      <c r="J231" s="279">
        <v>0.46790300000000001</v>
      </c>
      <c r="K231" s="344"/>
      <c r="L231" s="373"/>
      <c r="M231" s="265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69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6">
        <f t="shared" si="37"/>
        <v>21</v>
      </c>
      <c r="C232" s="257" t="s">
        <v>69</v>
      </c>
      <c r="D232" s="257" t="s">
        <v>63</v>
      </c>
      <c r="E232" s="247">
        <v>174</v>
      </c>
      <c r="F232" s="248">
        <v>0.47899999999999998</v>
      </c>
      <c r="G232" s="260">
        <v>172.38</v>
      </c>
      <c r="H232" s="260">
        <v>7.3999999999999996E-2</v>
      </c>
      <c r="I232" s="270">
        <v>170.54</v>
      </c>
      <c r="J232" s="279">
        <v>0.16067039999999999</v>
      </c>
      <c r="K232" s="344"/>
      <c r="L232" s="373"/>
      <c r="M232" s="376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69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5">
        <f t="shared" si="37"/>
        <v>22</v>
      </c>
      <c r="C233" s="246" t="s">
        <v>70</v>
      </c>
      <c r="D233" s="246" t="s">
        <v>63</v>
      </c>
      <c r="E233" s="258">
        <v>229.1</v>
      </c>
      <c r="F233" s="259">
        <v>0.79200000000000004</v>
      </c>
      <c r="G233" s="249">
        <v>222.84</v>
      </c>
      <c r="H233" s="249">
        <v>0.28000000000000003</v>
      </c>
      <c r="I233" s="282">
        <v>226.76</v>
      </c>
      <c r="J233" s="283">
        <v>0.59883200000000003</v>
      </c>
      <c r="K233" s="344"/>
      <c r="L233" s="375"/>
      <c r="M233" s="377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69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6">
        <f t="shared" si="37"/>
        <v>23</v>
      </c>
      <c r="C234" s="257" t="s">
        <v>71</v>
      </c>
      <c r="D234" s="257" t="s">
        <v>63</v>
      </c>
      <c r="E234" s="247">
        <v>249</v>
      </c>
      <c r="F234" s="248">
        <v>2.1240000000000001</v>
      </c>
      <c r="G234" s="260">
        <v>239.52</v>
      </c>
      <c r="H234" s="260">
        <v>0.187</v>
      </c>
      <c r="I234" s="270">
        <v>248.7</v>
      </c>
      <c r="J234" s="280">
        <v>2.0219184000000001</v>
      </c>
      <c r="K234" s="344"/>
      <c r="L234" s="375"/>
      <c r="M234" s="378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69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6">
        <f t="shared" si="37"/>
        <v>24</v>
      </c>
      <c r="C235" s="257" t="s">
        <v>72</v>
      </c>
      <c r="D235" s="257" t="s">
        <v>73</v>
      </c>
      <c r="E235" s="247">
        <v>164.75</v>
      </c>
      <c r="F235" s="247">
        <v>5</v>
      </c>
      <c r="G235" s="260">
        <v>154.43</v>
      </c>
      <c r="H235" s="260">
        <v>0.503</v>
      </c>
      <c r="I235" s="260">
        <v>143.28</v>
      </c>
      <c r="J235" s="280">
        <v>0.27362254000000003</v>
      </c>
      <c r="K235" s="344"/>
      <c r="L235" s="375"/>
      <c r="M235" s="377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69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6">
        <f t="shared" si="37"/>
        <v>25</v>
      </c>
      <c r="C236" s="257" t="s">
        <v>74</v>
      </c>
      <c r="D236" s="257" t="s">
        <v>73</v>
      </c>
      <c r="E236" s="247">
        <v>179.1</v>
      </c>
      <c r="F236" s="248">
        <v>4.2</v>
      </c>
      <c r="G236" s="270">
        <v>166.32</v>
      </c>
      <c r="H236" s="270">
        <v>0.39800000000000002</v>
      </c>
      <c r="I236" s="260">
        <v>204.9</v>
      </c>
      <c r="J236" s="279">
        <v>3.2555727000000001</v>
      </c>
      <c r="K236" s="344"/>
      <c r="L236" s="373"/>
      <c r="M236" s="379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69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6">
        <f t="shared" si="37"/>
        <v>26</v>
      </c>
      <c r="C237" s="257" t="s">
        <v>75</v>
      </c>
      <c r="D237" s="257" t="s">
        <v>76</v>
      </c>
      <c r="E237" s="247">
        <v>325.56</v>
      </c>
      <c r="F237" s="248">
        <v>0.70099999999999996</v>
      </c>
      <c r="G237" s="270">
        <v>315.85000000000002</v>
      </c>
      <c r="H237" s="270">
        <v>0.114</v>
      </c>
      <c r="I237" s="270">
        <v>325.5</v>
      </c>
      <c r="J237" s="280">
        <v>0.69574786</v>
      </c>
      <c r="K237" s="344"/>
      <c r="L237" s="375"/>
      <c r="M237" s="379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69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6">
        <f t="shared" si="37"/>
        <v>27</v>
      </c>
      <c r="C238" s="257" t="s">
        <v>77</v>
      </c>
      <c r="D238" s="257" t="s">
        <v>76</v>
      </c>
      <c r="E238" s="247">
        <v>129.19999999999999</v>
      </c>
      <c r="F238" s="248">
        <v>0.5</v>
      </c>
      <c r="G238" s="260">
        <v>123.6</v>
      </c>
      <c r="H238" s="260">
        <v>2.9000000000000001E-2</v>
      </c>
      <c r="I238" s="270">
        <v>129.19999999999999</v>
      </c>
      <c r="J238" s="279">
        <v>0.5</v>
      </c>
      <c r="K238" s="344"/>
      <c r="L238" s="373"/>
      <c r="M238" s="377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69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6">
        <f t="shared" si="37"/>
        <v>28</v>
      </c>
      <c r="C239" s="257" t="s">
        <v>78</v>
      </c>
      <c r="D239" s="257" t="s">
        <v>76</v>
      </c>
      <c r="E239" s="247">
        <v>282.77999999999997</v>
      </c>
      <c r="F239" s="248">
        <v>0.51300000000000001</v>
      </c>
      <c r="G239" s="260">
        <v>277.87</v>
      </c>
      <c r="H239" s="260">
        <v>7.3999999999999996E-2</v>
      </c>
      <c r="I239" s="260">
        <v>272.77999999999997</v>
      </c>
      <c r="J239" s="279">
        <v>0.51354</v>
      </c>
      <c r="K239" s="344"/>
      <c r="L239" s="373"/>
      <c r="M239" s="377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69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6">
        <f t="shared" si="37"/>
        <v>29</v>
      </c>
      <c r="C240" s="257" t="s">
        <v>79</v>
      </c>
      <c r="D240" s="257" t="s">
        <v>76</v>
      </c>
      <c r="E240" s="247">
        <v>99</v>
      </c>
      <c r="F240" s="248">
        <v>2.6110000000000002</v>
      </c>
      <c r="G240" s="260">
        <v>91.8</v>
      </c>
      <c r="H240" s="260">
        <v>0.17</v>
      </c>
      <c r="I240" s="270">
        <v>99</v>
      </c>
      <c r="J240" s="280">
        <v>0.99890157000000002</v>
      </c>
      <c r="K240" s="344"/>
      <c r="L240" s="375"/>
      <c r="M240" s="377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69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6">
        <f t="shared" si="37"/>
        <v>30</v>
      </c>
      <c r="C241" s="257" t="s">
        <v>81</v>
      </c>
      <c r="D241" s="257" t="s">
        <v>76</v>
      </c>
      <c r="E241" s="247">
        <v>189.7</v>
      </c>
      <c r="F241" s="247">
        <v>7.9000000000000001E-2</v>
      </c>
      <c r="G241" s="260">
        <v>188.25</v>
      </c>
      <c r="H241" s="260">
        <v>3.2000000000000001E-2</v>
      </c>
      <c r="I241" s="270">
        <v>189.65</v>
      </c>
      <c r="J241" s="280">
        <v>7.8839999999999993E-2</v>
      </c>
      <c r="K241" s="344"/>
      <c r="L241" s="375"/>
      <c r="M241" s="377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69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6">
        <f t="shared" si="37"/>
        <v>31</v>
      </c>
      <c r="C242" s="257" t="s">
        <v>83</v>
      </c>
      <c r="D242" s="257" t="s">
        <v>76</v>
      </c>
      <c r="E242" s="247">
        <v>171.19</v>
      </c>
      <c r="F242" s="248">
        <v>9.6879999999999994E-2</v>
      </c>
      <c r="G242" s="260">
        <v>169.34</v>
      </c>
      <c r="H242" s="261">
        <v>5.1999999999999998E-2</v>
      </c>
      <c r="I242" s="270">
        <v>171.19</v>
      </c>
      <c r="J242" s="280">
        <v>9.6879999999999994E-2</v>
      </c>
      <c r="K242" s="344"/>
      <c r="L242" s="375"/>
      <c r="M242" s="377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69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6">
        <f t="shared" si="37"/>
        <v>32</v>
      </c>
      <c r="C243" s="257" t="s">
        <v>85</v>
      </c>
      <c r="D243" s="257" t="s">
        <v>86</v>
      </c>
      <c r="E243" s="247">
        <v>142.6</v>
      </c>
      <c r="F243" s="248">
        <v>9.157</v>
      </c>
      <c r="G243" s="260">
        <v>139.43</v>
      </c>
      <c r="H243" s="260">
        <v>1.7649999999999999</v>
      </c>
      <c r="I243" s="260">
        <v>140.61000000000001</v>
      </c>
      <c r="J243" s="284">
        <v>10.083936420000001</v>
      </c>
      <c r="K243" s="344"/>
      <c r="L243" s="288"/>
      <c r="M243" s="377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69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6">
        <f t="shared" si="37"/>
        <v>33</v>
      </c>
      <c r="C244" s="257" t="s">
        <v>88</v>
      </c>
      <c r="D244" s="257" t="s">
        <v>86</v>
      </c>
      <c r="E244" s="247">
        <v>239.5</v>
      </c>
      <c r="F244" s="248">
        <v>2.6720000000000002</v>
      </c>
      <c r="G244" s="260">
        <v>234.45</v>
      </c>
      <c r="H244" s="261">
        <v>0.44600000000000001</v>
      </c>
      <c r="I244" s="260">
        <v>238.47</v>
      </c>
      <c r="J244" s="284">
        <v>2.1232000000000002</v>
      </c>
      <c r="K244" s="344"/>
      <c r="L244" s="288"/>
      <c r="M244" s="377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69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6">
        <f t="shared" si="37"/>
        <v>34</v>
      </c>
      <c r="C245" s="257" t="s">
        <v>90</v>
      </c>
      <c r="D245" s="257" t="s">
        <v>91</v>
      </c>
      <c r="E245" s="247">
        <v>120.5</v>
      </c>
      <c r="F245" s="248">
        <v>3.677</v>
      </c>
      <c r="G245" s="260">
        <v>118.55</v>
      </c>
      <c r="H245" s="260">
        <v>0.59499999999999997</v>
      </c>
      <c r="I245" s="260">
        <v>120.75</v>
      </c>
      <c r="J245" s="279">
        <v>4.154369</v>
      </c>
      <c r="K245" s="344"/>
      <c r="L245" s="373"/>
      <c r="M245" s="377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69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6">
        <f t="shared" si="37"/>
        <v>35</v>
      </c>
      <c r="C246" s="257" t="s">
        <v>93</v>
      </c>
      <c r="D246" s="257" t="s">
        <v>94</v>
      </c>
      <c r="E246" s="247">
        <v>110.56</v>
      </c>
      <c r="F246" s="248">
        <v>2.75</v>
      </c>
      <c r="G246" s="260">
        <v>107.16</v>
      </c>
      <c r="H246" s="260">
        <v>0.311</v>
      </c>
      <c r="I246" s="260">
        <v>110.55</v>
      </c>
      <c r="J246" s="279">
        <v>2.7310267800000001</v>
      </c>
      <c r="K246" s="344"/>
      <c r="L246" s="373"/>
      <c r="M246" s="38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69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6">
        <f t="shared" si="37"/>
        <v>36</v>
      </c>
      <c r="C247" s="257" t="s">
        <v>95</v>
      </c>
      <c r="D247" s="257" t="s">
        <v>96</v>
      </c>
      <c r="E247" s="247">
        <v>72</v>
      </c>
      <c r="F247" s="248">
        <v>38.036000000000001</v>
      </c>
      <c r="G247" s="260">
        <v>48.7</v>
      </c>
      <c r="H247" s="261">
        <v>2.5659999999999998</v>
      </c>
      <c r="I247" s="260">
        <v>70.930000000000007</v>
      </c>
      <c r="J247" s="284">
        <v>35.338000000000001</v>
      </c>
      <c r="K247" s="344" t="s">
        <v>116</v>
      </c>
      <c r="L247" s="288"/>
      <c r="M247" s="379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69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6">
        <f t="shared" si="37"/>
        <v>37</v>
      </c>
      <c r="C248" s="257" t="s">
        <v>97</v>
      </c>
      <c r="D248" s="257" t="s">
        <v>96</v>
      </c>
      <c r="E248" s="247">
        <v>185</v>
      </c>
      <c r="F248" s="248">
        <v>388.72199999999998</v>
      </c>
      <c r="G248" s="260">
        <v>167</v>
      </c>
      <c r="H248" s="261">
        <v>217.202</v>
      </c>
      <c r="I248" s="260">
        <v>184.1</v>
      </c>
      <c r="J248" s="381">
        <v>379.44099999999997</v>
      </c>
      <c r="K248" s="344"/>
      <c r="L248" s="288"/>
      <c r="M248" s="377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69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6">
        <v>38</v>
      </c>
      <c r="C249" s="257" t="s">
        <v>100</v>
      </c>
      <c r="D249" s="257" t="s">
        <v>101</v>
      </c>
      <c r="E249" s="247">
        <v>231</v>
      </c>
      <c r="F249" s="248">
        <v>30.48</v>
      </c>
      <c r="G249" s="260">
        <v>228.11</v>
      </c>
      <c r="H249" s="261">
        <v>5.93</v>
      </c>
      <c r="I249" s="260">
        <v>229.67</v>
      </c>
      <c r="J249" s="284">
        <v>9.9979999999999993</v>
      </c>
      <c r="K249" s="344"/>
      <c r="L249" s="288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69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5">
        <v>39</v>
      </c>
      <c r="C250" s="246" t="s">
        <v>108</v>
      </c>
      <c r="D250" s="246" t="s">
        <v>40</v>
      </c>
      <c r="E250" s="258">
        <v>149.30000000000001</v>
      </c>
      <c r="F250" s="259">
        <v>17.670000000000002</v>
      </c>
      <c r="G250" s="258">
        <v>149.30000000000001</v>
      </c>
      <c r="H250" s="259">
        <v>17.670000000000002</v>
      </c>
      <c r="I250" s="258">
        <v>149.68</v>
      </c>
      <c r="J250" s="289">
        <v>11.31</v>
      </c>
      <c r="K250" s="344"/>
      <c r="L250" s="382"/>
      <c r="M250" s="379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69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6">
        <f>+B250+1</f>
        <v>40</v>
      </c>
      <c r="C251" s="257" t="s">
        <v>110</v>
      </c>
      <c r="D251" s="257" t="s">
        <v>54</v>
      </c>
      <c r="E251" s="247">
        <v>39</v>
      </c>
      <c r="F251" s="248">
        <v>0.47399999999999998</v>
      </c>
      <c r="G251" s="247">
        <v>39</v>
      </c>
      <c r="H251" s="248">
        <v>0.47</v>
      </c>
      <c r="I251" s="292">
        <v>39</v>
      </c>
      <c r="J251" s="279">
        <v>0.47</v>
      </c>
      <c r="K251" s="344"/>
      <c r="L251" s="383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69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3">
        <v>41</v>
      </c>
      <c r="C252" s="294" t="s">
        <v>112</v>
      </c>
      <c r="D252" s="294" t="s">
        <v>54</v>
      </c>
      <c r="E252" s="295">
        <v>70</v>
      </c>
      <c r="F252" s="296">
        <v>0.81699999999999995</v>
      </c>
      <c r="G252" s="295">
        <v>70</v>
      </c>
      <c r="H252" s="296">
        <v>0.82</v>
      </c>
      <c r="I252" s="271">
        <v>70</v>
      </c>
      <c r="J252" s="279">
        <v>0.74399999999999999</v>
      </c>
      <c r="K252" s="339"/>
      <c r="L252" s="384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69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2"/>
      <c r="C253" s="243" t="s">
        <v>114</v>
      </c>
      <c r="D253" s="243"/>
      <c r="E253" s="298"/>
      <c r="F253" s="299">
        <f>SUM(F212:F252)</f>
        <v>1813.882478</v>
      </c>
      <c r="G253" s="298"/>
      <c r="H253" s="299">
        <f>SUM(H215:H252)</f>
        <v>631.01600000000008</v>
      </c>
      <c r="I253" s="298"/>
      <c r="J253" s="300">
        <f>SUM(J212:J252)</f>
        <v>1619.7436044389483</v>
      </c>
      <c r="K253" s="385"/>
      <c r="L253" s="309"/>
      <c r="M253" s="379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69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2" t="s">
        <v>116</v>
      </c>
      <c r="C254" s="224" t="s">
        <v>117</v>
      </c>
      <c r="D254" s="224"/>
      <c r="E254" s="303"/>
      <c r="F254" s="304"/>
      <c r="G254" s="305"/>
      <c r="H254" s="306">
        <v>1</v>
      </c>
      <c r="I254" s="303"/>
      <c r="J254" s="307">
        <f>IFERROR(+J253/H253,0)</f>
        <v>2.5668819878401625</v>
      </c>
      <c r="K254" s="308"/>
      <c r="L254" s="309"/>
      <c r="M254" s="379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69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0"/>
      <c r="C255" s="311" t="s">
        <v>132</v>
      </c>
      <c r="D255" s="312"/>
      <c r="E255" s="313">
        <v>1736.79</v>
      </c>
      <c r="F255" s="314">
        <v>1</v>
      </c>
      <c r="G255" s="315" t="s">
        <v>116</v>
      </c>
      <c r="H255" s="314">
        <f>+H253/F253*100%</f>
        <v>0.34788141329628086</v>
      </c>
      <c r="I255" s="316"/>
      <c r="J255" s="317">
        <f>+J253/F253</f>
        <v>0.89297053369460266</v>
      </c>
      <c r="K255" s="318"/>
      <c r="L255" s="309"/>
      <c r="M255" s="379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69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0"/>
      <c r="C256" s="311" t="s">
        <v>133</v>
      </c>
      <c r="D256" s="312"/>
      <c r="E256" s="319">
        <f>F253-E255</f>
        <v>77.092478000000028</v>
      </c>
      <c r="F256" s="320"/>
      <c r="G256" s="321"/>
      <c r="H256" s="320"/>
      <c r="I256" s="322"/>
      <c r="J256" s="320"/>
      <c r="K256" s="323"/>
      <c r="L256" s="324"/>
      <c r="M256" s="377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69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9"/>
      <c r="D257" s="219"/>
      <c r="E257" s="219"/>
      <c r="F257" s="220">
        <v>31</v>
      </c>
      <c r="G257" s="31" t="s">
        <v>134</v>
      </c>
      <c r="H257" s="367">
        <v>2021</v>
      </c>
      <c r="I257" s="219"/>
      <c r="J257" s="219"/>
      <c r="K257" s="221"/>
      <c r="L257" s="222"/>
      <c r="M257" s="379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69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3" t="s">
        <v>20</v>
      </c>
      <c r="C258" s="224" t="s">
        <v>122</v>
      </c>
      <c r="D258" s="224" t="s">
        <v>22</v>
      </c>
      <c r="E258" s="225" t="s">
        <v>23</v>
      </c>
      <c r="F258" s="226"/>
      <c r="G258" s="225" t="s">
        <v>24</v>
      </c>
      <c r="H258" s="226"/>
      <c r="I258" s="225" t="s">
        <v>25</v>
      </c>
      <c r="J258" s="226"/>
      <c r="K258" s="227" t="s">
        <v>123</v>
      </c>
      <c r="L258" s="2"/>
      <c r="M258" s="377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69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8"/>
      <c r="C259" s="229"/>
      <c r="D259" s="229"/>
      <c r="E259" s="230" t="s">
        <v>28</v>
      </c>
      <c r="F259" s="230" t="s">
        <v>29</v>
      </c>
      <c r="G259" s="231" t="s">
        <v>28</v>
      </c>
      <c r="H259" s="230" t="s">
        <v>29</v>
      </c>
      <c r="I259" s="231" t="s">
        <v>28</v>
      </c>
      <c r="J259" s="230" t="s">
        <v>29</v>
      </c>
      <c r="K259" s="232"/>
      <c r="L259" s="2"/>
      <c r="M259" s="377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69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3"/>
      <c r="C260" s="234"/>
      <c r="D260" s="234"/>
      <c r="E260" s="235" t="s">
        <v>30</v>
      </c>
      <c r="F260" s="235" t="s">
        <v>124</v>
      </c>
      <c r="G260" s="236" t="s">
        <v>30</v>
      </c>
      <c r="H260" s="235" t="s">
        <v>124</v>
      </c>
      <c r="I260" s="236" t="s">
        <v>30</v>
      </c>
      <c r="J260" s="235" t="s">
        <v>124</v>
      </c>
      <c r="K260" s="237"/>
      <c r="L260" s="2"/>
      <c r="M260" s="379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69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2">
        <v>1</v>
      </c>
      <c r="C261" s="243">
        <v>2</v>
      </c>
      <c r="D261" s="243">
        <v>3</v>
      </c>
      <c r="E261" s="243">
        <v>4</v>
      </c>
      <c r="F261" s="243">
        <v>5</v>
      </c>
      <c r="G261" s="243">
        <v>6</v>
      </c>
      <c r="H261" s="243">
        <v>7</v>
      </c>
      <c r="I261" s="243">
        <v>8</v>
      </c>
      <c r="J261" s="243">
        <v>9</v>
      </c>
      <c r="K261" s="244">
        <v>10</v>
      </c>
      <c r="L261" s="2"/>
      <c r="M261" s="379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69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5">
        <v>1</v>
      </c>
      <c r="C262" s="246" t="s">
        <v>32</v>
      </c>
      <c r="D262" s="246" t="s">
        <v>33</v>
      </c>
      <c r="E262" s="247">
        <v>55.77</v>
      </c>
      <c r="F262" s="248">
        <v>31.144597999999998</v>
      </c>
      <c r="G262" s="249">
        <v>53.24</v>
      </c>
      <c r="H262" s="249">
        <v>18.036000000000001</v>
      </c>
      <c r="I262" s="249">
        <v>55.57</v>
      </c>
      <c r="J262" s="386">
        <v>29.984079999999999</v>
      </c>
      <c r="K262" s="387" t="s">
        <v>135</v>
      </c>
      <c r="L262" s="252"/>
      <c r="M262" s="25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69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6">
        <f>+B262+1</f>
        <v>2</v>
      </c>
      <c r="C263" s="257" t="s">
        <v>35</v>
      </c>
      <c r="D263" s="257" t="s">
        <v>33</v>
      </c>
      <c r="E263" s="258">
        <v>339.5</v>
      </c>
      <c r="F263" s="259">
        <v>7.77</v>
      </c>
      <c r="G263" s="260">
        <v>338.77</v>
      </c>
      <c r="H263" s="261">
        <v>7.157</v>
      </c>
      <c r="I263" s="260">
        <v>339.6</v>
      </c>
      <c r="J263" s="388">
        <v>7.8550000000000004</v>
      </c>
      <c r="K263" s="387"/>
      <c r="L263" s="263"/>
      <c r="M263" s="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69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6">
        <f t="shared" ref="B264:B298" si="41">+B263+1</f>
        <v>3</v>
      </c>
      <c r="C264" s="257" t="s">
        <v>37</v>
      </c>
      <c r="D264" s="257" t="s">
        <v>38</v>
      </c>
      <c r="E264" s="247">
        <v>77.5</v>
      </c>
      <c r="F264" s="248">
        <v>49.02</v>
      </c>
      <c r="G264" s="260">
        <v>73.650000000000006</v>
      </c>
      <c r="H264" s="261">
        <v>27.367000000000001</v>
      </c>
      <c r="I264" s="260">
        <v>77.45</v>
      </c>
      <c r="J264" s="388">
        <v>48.693975000000002</v>
      </c>
      <c r="K264" s="387"/>
      <c r="L264" s="263"/>
      <c r="M264" s="263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69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6">
        <f t="shared" si="41"/>
        <v>4</v>
      </c>
      <c r="C265" s="257" t="s">
        <v>39</v>
      </c>
      <c r="D265" s="257" t="s">
        <v>40</v>
      </c>
      <c r="E265" s="247">
        <v>463.3</v>
      </c>
      <c r="F265" s="248">
        <v>49.9</v>
      </c>
      <c r="G265" s="266">
        <v>462.22</v>
      </c>
      <c r="H265" s="266">
        <v>27.992000000000001</v>
      </c>
      <c r="I265" s="248">
        <v>462.99</v>
      </c>
      <c r="J265" s="250">
        <v>47.985999999999997</v>
      </c>
      <c r="K265" s="389">
        <v>35.549999999999997</v>
      </c>
      <c r="L265" s="348"/>
      <c r="M265" s="390"/>
      <c r="N265" s="351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69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6">
        <f t="shared" si="41"/>
        <v>5</v>
      </c>
      <c r="C266" s="257" t="s">
        <v>42</v>
      </c>
      <c r="D266" s="257" t="s">
        <v>43</v>
      </c>
      <c r="E266" s="247">
        <v>207</v>
      </c>
      <c r="F266" s="248">
        <v>9.5030000000000001</v>
      </c>
      <c r="G266" s="260">
        <v>195.32</v>
      </c>
      <c r="H266" s="270">
        <v>1.218</v>
      </c>
      <c r="I266" s="271">
        <v>207.02</v>
      </c>
      <c r="J266" s="250">
        <v>9.5299999999999994</v>
      </c>
      <c r="K266" s="389" t="s">
        <v>135</v>
      </c>
      <c r="L266" s="391"/>
      <c r="M266" s="392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69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6">
        <f t="shared" si="41"/>
        <v>6</v>
      </c>
      <c r="C267" s="257" t="s">
        <v>45</v>
      </c>
      <c r="D267" s="257" t="s">
        <v>43</v>
      </c>
      <c r="E267" s="247">
        <v>320</v>
      </c>
      <c r="F267" s="248">
        <v>5.1509999999999998</v>
      </c>
      <c r="G267" s="260">
        <v>306.97000000000003</v>
      </c>
      <c r="H267" s="270">
        <v>0.65700000000000003</v>
      </c>
      <c r="I267" s="271">
        <v>320.10000000000002</v>
      </c>
      <c r="J267" s="250">
        <v>5.2</v>
      </c>
      <c r="K267" s="389" t="s">
        <v>135</v>
      </c>
      <c r="L267" s="353"/>
      <c r="M267" s="393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69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6">
        <f t="shared" si="41"/>
        <v>7</v>
      </c>
      <c r="C268" s="257" t="s">
        <v>46</v>
      </c>
      <c r="D268" s="257" t="s">
        <v>47</v>
      </c>
      <c r="E268" s="247">
        <v>90</v>
      </c>
      <c r="F268" s="248">
        <v>689.09100000000001</v>
      </c>
      <c r="G268" s="260">
        <v>79.7</v>
      </c>
      <c r="H268" s="260">
        <v>281.37</v>
      </c>
      <c r="I268" s="271">
        <v>89.46</v>
      </c>
      <c r="J268" s="250">
        <v>656.53240646348786</v>
      </c>
      <c r="K268" s="389"/>
      <c r="L268" s="391"/>
      <c r="M268" s="394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69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6">
        <f t="shared" si="41"/>
        <v>8</v>
      </c>
      <c r="C269" s="257" t="s">
        <v>49</v>
      </c>
      <c r="D269" s="257" t="s">
        <v>50</v>
      </c>
      <c r="E269" s="247">
        <v>120.5</v>
      </c>
      <c r="F269" s="248">
        <v>2.0920000000000001</v>
      </c>
      <c r="G269" s="260">
        <v>114.9</v>
      </c>
      <c r="H269" s="261">
        <v>0.22800000000000001</v>
      </c>
      <c r="I269" s="276">
        <v>120.08</v>
      </c>
      <c r="J269" s="250">
        <v>1.603</v>
      </c>
      <c r="K269" s="395" t="s">
        <v>135</v>
      </c>
      <c r="L269" s="353"/>
      <c r="M269" s="393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69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6">
        <f t="shared" si="41"/>
        <v>9</v>
      </c>
      <c r="C270" s="257" t="s">
        <v>52</v>
      </c>
      <c r="D270" s="257" t="s">
        <v>50</v>
      </c>
      <c r="E270" s="247">
        <v>120.8</v>
      </c>
      <c r="F270" s="248">
        <v>2.3530000000000002</v>
      </c>
      <c r="G270" s="260">
        <v>113.61</v>
      </c>
      <c r="H270" s="261">
        <v>0.35699999999999998</v>
      </c>
      <c r="I270" s="271">
        <v>120.06</v>
      </c>
      <c r="J270" s="250">
        <v>1.45</v>
      </c>
      <c r="K270" s="395" t="s">
        <v>135</v>
      </c>
      <c r="L270" s="391"/>
      <c r="M270" s="394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69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6">
        <f t="shared" si="41"/>
        <v>10</v>
      </c>
      <c r="C271" s="257" t="s">
        <v>53</v>
      </c>
      <c r="D271" s="257" t="s">
        <v>54</v>
      </c>
      <c r="E271" s="247">
        <v>46.5</v>
      </c>
      <c r="F271" s="247">
        <v>4.5999999999999996</v>
      </c>
      <c r="G271" s="260">
        <v>43.1</v>
      </c>
      <c r="H271" s="260">
        <v>2.1640000000000001</v>
      </c>
      <c r="I271" s="271">
        <v>43.95</v>
      </c>
      <c r="J271" s="250">
        <v>2.258</v>
      </c>
      <c r="K271" s="395" t="s">
        <v>135</v>
      </c>
      <c r="L271" s="391"/>
      <c r="M271" s="394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69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6">
        <f t="shared" si="41"/>
        <v>11</v>
      </c>
      <c r="C272" s="257" t="s">
        <v>56</v>
      </c>
      <c r="D272" s="257" t="s">
        <v>54</v>
      </c>
      <c r="E272" s="247">
        <v>51.5</v>
      </c>
      <c r="F272" s="248">
        <v>2.4159999999999999</v>
      </c>
      <c r="G272" s="260">
        <v>46.86</v>
      </c>
      <c r="H272" s="260">
        <v>0.90600000000000003</v>
      </c>
      <c r="I272" s="278">
        <v>51.45</v>
      </c>
      <c r="J272" s="250">
        <v>2.5470000000000002</v>
      </c>
      <c r="K272" s="395" t="s">
        <v>135</v>
      </c>
      <c r="L272" s="391"/>
      <c r="M272" s="394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69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6">
        <f t="shared" si="41"/>
        <v>12</v>
      </c>
      <c r="C273" s="257" t="s">
        <v>58</v>
      </c>
      <c r="D273" s="257" t="s">
        <v>47</v>
      </c>
      <c r="E273" s="247">
        <v>81</v>
      </c>
      <c r="F273" s="248">
        <v>1.093</v>
      </c>
      <c r="G273" s="260">
        <v>73.94</v>
      </c>
      <c r="H273" s="261">
        <v>0.18</v>
      </c>
      <c r="I273" s="271">
        <v>78.900000000000006</v>
      </c>
      <c r="J273" s="250">
        <v>0.90100000000000002</v>
      </c>
      <c r="K273" s="395" t="s">
        <v>135</v>
      </c>
      <c r="L273" s="391"/>
      <c r="M273" s="394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69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6">
        <f t="shared" si="41"/>
        <v>13</v>
      </c>
      <c r="C274" s="257" t="s">
        <v>59</v>
      </c>
      <c r="D274" s="257" t="s">
        <v>47</v>
      </c>
      <c r="E274" s="247">
        <v>82.8</v>
      </c>
      <c r="F274" s="248">
        <v>0.42899999999999999</v>
      </c>
      <c r="G274" s="260">
        <v>80.02</v>
      </c>
      <c r="H274" s="261">
        <v>8.4000000000000005E-2</v>
      </c>
      <c r="I274" s="271">
        <v>81.489999999999995</v>
      </c>
      <c r="J274" s="250">
        <v>5.5E-2</v>
      </c>
      <c r="K274" s="395" t="s">
        <v>135</v>
      </c>
      <c r="L274" s="391"/>
      <c r="M274" s="39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69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6">
        <f t="shared" si="41"/>
        <v>14</v>
      </c>
      <c r="C275" s="257" t="s">
        <v>60</v>
      </c>
      <c r="D275" s="257" t="s">
        <v>47</v>
      </c>
      <c r="E275" s="247">
        <v>69.95</v>
      </c>
      <c r="F275" s="248">
        <v>0.25</v>
      </c>
      <c r="G275" s="260">
        <v>67.95</v>
      </c>
      <c r="H275" s="260">
        <v>4.9000000000000002E-2</v>
      </c>
      <c r="I275" s="271">
        <v>63.56</v>
      </c>
      <c r="J275" s="250">
        <v>0.2</v>
      </c>
      <c r="K275" s="395" t="s">
        <v>135</v>
      </c>
      <c r="L275" s="391"/>
      <c r="M275" s="394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69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6">
        <f t="shared" si="41"/>
        <v>15</v>
      </c>
      <c r="C276" s="257" t="s">
        <v>61</v>
      </c>
      <c r="D276" s="257" t="s">
        <v>47</v>
      </c>
      <c r="E276" s="247">
        <v>48.2</v>
      </c>
      <c r="F276" s="248">
        <v>0.38500000000000001</v>
      </c>
      <c r="G276" s="260">
        <v>44.16</v>
      </c>
      <c r="H276" s="261">
        <v>8.9999999999999993E-3</v>
      </c>
      <c r="I276" s="271">
        <v>46.82</v>
      </c>
      <c r="J276" s="250">
        <v>0.36899999999999999</v>
      </c>
      <c r="K276" s="395"/>
      <c r="L276" s="391"/>
      <c r="M276" s="394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69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6">
        <f t="shared" si="41"/>
        <v>16</v>
      </c>
      <c r="C277" s="257" t="s">
        <v>62</v>
      </c>
      <c r="D277" s="257" t="s">
        <v>63</v>
      </c>
      <c r="E277" s="247">
        <v>136</v>
      </c>
      <c r="F277" s="248">
        <v>440</v>
      </c>
      <c r="G277" s="260">
        <v>127.3</v>
      </c>
      <c r="H277" s="260">
        <v>64.974000000000004</v>
      </c>
      <c r="I277" s="260">
        <v>135.43</v>
      </c>
      <c r="J277" s="279">
        <v>335.35996172900002</v>
      </c>
      <c r="K277" s="389" t="s">
        <v>135</v>
      </c>
      <c r="L277" s="272"/>
      <c r="M277" s="272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69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6">
        <f t="shared" si="41"/>
        <v>17</v>
      </c>
      <c r="C278" s="257" t="s">
        <v>65</v>
      </c>
      <c r="D278" s="257" t="s">
        <v>63</v>
      </c>
      <c r="E278" s="247">
        <v>113.5</v>
      </c>
      <c r="F278" s="248">
        <v>3.7519999999999998</v>
      </c>
      <c r="G278" s="260">
        <v>104.42</v>
      </c>
      <c r="H278" s="260">
        <v>0.54500000000000004</v>
      </c>
      <c r="I278" s="270">
        <v>113.16</v>
      </c>
      <c r="J278" s="279">
        <v>0.43966375000000002</v>
      </c>
      <c r="K278" s="389" t="s">
        <v>135</v>
      </c>
      <c r="L278" s="272"/>
      <c r="M278" s="272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69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6">
        <f t="shared" si="41"/>
        <v>18</v>
      </c>
      <c r="C279" s="257" t="s">
        <v>66</v>
      </c>
      <c r="D279" s="257" t="s">
        <v>63</v>
      </c>
      <c r="E279" s="247">
        <v>225.4</v>
      </c>
      <c r="F279" s="247">
        <v>1.2</v>
      </c>
      <c r="G279" s="260">
        <v>223.12</v>
      </c>
      <c r="H279" s="260">
        <v>7.0999999999999994E-2</v>
      </c>
      <c r="I279" s="260">
        <v>203</v>
      </c>
      <c r="J279" s="279">
        <v>0.25305</v>
      </c>
      <c r="K279" s="389" t="s">
        <v>135</v>
      </c>
      <c r="L279" s="272"/>
      <c r="M279" s="272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69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6">
        <v>19</v>
      </c>
      <c r="C280" s="257" t="s">
        <v>67</v>
      </c>
      <c r="D280" s="257" t="s">
        <v>63</v>
      </c>
      <c r="E280" s="247">
        <v>224</v>
      </c>
      <c r="F280" s="248">
        <v>0.6</v>
      </c>
      <c r="G280" s="260">
        <v>215.98</v>
      </c>
      <c r="H280" s="260">
        <v>0.105</v>
      </c>
      <c r="I280" s="270">
        <v>223.45</v>
      </c>
      <c r="J280" s="280">
        <v>0.54500000000000004</v>
      </c>
      <c r="K280" s="389" t="s">
        <v>135</v>
      </c>
      <c r="L280" s="281"/>
      <c r="M280" s="281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69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6">
        <f t="shared" si="41"/>
        <v>20</v>
      </c>
      <c r="C281" s="257" t="s">
        <v>68</v>
      </c>
      <c r="D281" s="257" t="s">
        <v>63</v>
      </c>
      <c r="E281" s="247">
        <v>196</v>
      </c>
      <c r="F281" s="248">
        <v>1.5820000000000001</v>
      </c>
      <c r="G281" s="260">
        <v>189.04</v>
      </c>
      <c r="H281" s="260">
        <v>0.41899999999999998</v>
      </c>
      <c r="I281" s="270">
        <v>195.01</v>
      </c>
      <c r="J281" s="279">
        <v>0.33640759999999997</v>
      </c>
      <c r="K281" s="389" t="s">
        <v>135</v>
      </c>
      <c r="L281" s="272"/>
      <c r="M281" s="272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69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6">
        <f t="shared" si="41"/>
        <v>21</v>
      </c>
      <c r="C282" s="257" t="s">
        <v>69</v>
      </c>
      <c r="D282" s="257" t="s">
        <v>63</v>
      </c>
      <c r="E282" s="247">
        <v>174</v>
      </c>
      <c r="F282" s="248">
        <v>0.47899999999999998</v>
      </c>
      <c r="G282" s="260">
        <v>172.38</v>
      </c>
      <c r="H282" s="260">
        <v>7.3999999999999996E-2</v>
      </c>
      <c r="I282" s="270">
        <v>170.55</v>
      </c>
      <c r="J282" s="279">
        <v>0.16131799999999999</v>
      </c>
      <c r="K282" s="389" t="s">
        <v>135</v>
      </c>
      <c r="L282" s="272"/>
      <c r="M282" s="27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69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5">
        <f t="shared" si="41"/>
        <v>22</v>
      </c>
      <c r="C283" s="246" t="s">
        <v>70</v>
      </c>
      <c r="D283" s="246" t="s">
        <v>63</v>
      </c>
      <c r="E283" s="258">
        <v>229.1</v>
      </c>
      <c r="F283" s="259">
        <v>0.79200000000000004</v>
      </c>
      <c r="G283" s="249">
        <v>222.84</v>
      </c>
      <c r="H283" s="249">
        <v>0.28000000000000003</v>
      </c>
      <c r="I283" s="282">
        <v>226.71</v>
      </c>
      <c r="J283" s="283">
        <v>0.59417200000000003</v>
      </c>
      <c r="K283" s="389" t="s">
        <v>135</v>
      </c>
      <c r="L283" s="281"/>
      <c r="M283" s="281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69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6">
        <f t="shared" si="41"/>
        <v>23</v>
      </c>
      <c r="C284" s="257" t="s">
        <v>71</v>
      </c>
      <c r="D284" s="257" t="s">
        <v>63</v>
      </c>
      <c r="E284" s="247">
        <v>249</v>
      </c>
      <c r="F284" s="248">
        <v>2.1240000000000001</v>
      </c>
      <c r="G284" s="260">
        <v>239.52</v>
      </c>
      <c r="H284" s="260">
        <v>0.187</v>
      </c>
      <c r="I284" s="270">
        <v>248.7</v>
      </c>
      <c r="J284" s="280">
        <v>2.0219184000000001</v>
      </c>
      <c r="K284" s="389" t="s">
        <v>135</v>
      </c>
      <c r="L284" s="281"/>
      <c r="M284" s="281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69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6">
        <f t="shared" si="41"/>
        <v>24</v>
      </c>
      <c r="C285" s="257" t="s">
        <v>72</v>
      </c>
      <c r="D285" s="257" t="s">
        <v>73</v>
      </c>
      <c r="E285" s="247">
        <v>164.75</v>
      </c>
      <c r="F285" s="247">
        <v>5</v>
      </c>
      <c r="G285" s="260">
        <v>154.43</v>
      </c>
      <c r="H285" s="260">
        <v>0.503</v>
      </c>
      <c r="I285" s="260">
        <v>143.38999999999999</v>
      </c>
      <c r="J285" s="280">
        <v>0.29605105999999998</v>
      </c>
      <c r="K285" s="389" t="s">
        <v>135</v>
      </c>
      <c r="L285" s="281"/>
      <c r="M285" s="281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69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6">
        <f t="shared" si="41"/>
        <v>25</v>
      </c>
      <c r="C286" s="257" t="s">
        <v>74</v>
      </c>
      <c r="D286" s="257" t="s">
        <v>73</v>
      </c>
      <c r="E286" s="247">
        <v>179.1</v>
      </c>
      <c r="F286" s="248">
        <v>4.2</v>
      </c>
      <c r="G286" s="270">
        <v>166.32</v>
      </c>
      <c r="H286" s="270">
        <v>0.39800000000000002</v>
      </c>
      <c r="I286" s="260">
        <v>204.76</v>
      </c>
      <c r="J286" s="279">
        <v>3.1716184799999998</v>
      </c>
      <c r="K286" s="389" t="s">
        <v>135</v>
      </c>
      <c r="L286" s="272"/>
      <c r="M286" s="272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69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6">
        <f t="shared" si="41"/>
        <v>26</v>
      </c>
      <c r="C287" s="257" t="s">
        <v>75</v>
      </c>
      <c r="D287" s="257" t="s">
        <v>76</v>
      </c>
      <c r="E287" s="247">
        <v>325.56</v>
      </c>
      <c r="F287" s="248">
        <v>0.70099999999999996</v>
      </c>
      <c r="G287" s="270">
        <v>315.85000000000002</v>
      </c>
      <c r="H287" s="270">
        <v>0.114</v>
      </c>
      <c r="I287" s="270">
        <v>325.5</v>
      </c>
      <c r="J287" s="280">
        <v>0.69574786</v>
      </c>
      <c r="K287" s="389" t="s">
        <v>135</v>
      </c>
      <c r="L287" s="281"/>
      <c r="M287" s="281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69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6">
        <f t="shared" si="41"/>
        <v>27</v>
      </c>
      <c r="C288" s="257" t="s">
        <v>77</v>
      </c>
      <c r="D288" s="257" t="s">
        <v>76</v>
      </c>
      <c r="E288" s="247">
        <v>129.19999999999999</v>
      </c>
      <c r="F288" s="248">
        <v>0.5</v>
      </c>
      <c r="G288" s="260">
        <v>123.6</v>
      </c>
      <c r="H288" s="260">
        <v>2.9000000000000001E-2</v>
      </c>
      <c r="I288" s="270">
        <v>129.19999999999999</v>
      </c>
      <c r="J288" s="279">
        <v>0.5</v>
      </c>
      <c r="K288" s="389" t="s">
        <v>135</v>
      </c>
      <c r="L288" s="272"/>
      <c r="M288" s="272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69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6">
        <f t="shared" si="41"/>
        <v>28</v>
      </c>
      <c r="C289" s="257" t="s">
        <v>78</v>
      </c>
      <c r="D289" s="257" t="s">
        <v>76</v>
      </c>
      <c r="E289" s="247">
        <v>282.77999999999997</v>
      </c>
      <c r="F289" s="248">
        <v>0.51300000000000001</v>
      </c>
      <c r="G289" s="260">
        <v>277.87</v>
      </c>
      <c r="H289" s="260">
        <v>7.3999999999999996E-2</v>
      </c>
      <c r="I289" s="260">
        <v>272.77999999999997</v>
      </c>
      <c r="J289" s="279">
        <v>0.51354</v>
      </c>
      <c r="K289" s="389" t="s">
        <v>135</v>
      </c>
      <c r="L289" s="272"/>
      <c r="M289" s="272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69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6">
        <f t="shared" si="41"/>
        <v>29</v>
      </c>
      <c r="C290" s="257" t="s">
        <v>79</v>
      </c>
      <c r="D290" s="257" t="s">
        <v>76</v>
      </c>
      <c r="E290" s="247">
        <v>99</v>
      </c>
      <c r="F290" s="248">
        <v>2.6110000000000002</v>
      </c>
      <c r="G290" s="260">
        <v>91.8</v>
      </c>
      <c r="H290" s="260">
        <v>0.17</v>
      </c>
      <c r="I290" s="270">
        <v>99</v>
      </c>
      <c r="J290" s="280">
        <v>0.99890157000000002</v>
      </c>
      <c r="K290" s="389" t="s">
        <v>135</v>
      </c>
      <c r="L290" s="281"/>
      <c r="M290" s="281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69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6">
        <f t="shared" si="41"/>
        <v>30</v>
      </c>
      <c r="C291" s="257" t="s">
        <v>81</v>
      </c>
      <c r="D291" s="257" t="s">
        <v>76</v>
      </c>
      <c r="E291" s="247">
        <v>189.7</v>
      </c>
      <c r="F291" s="247">
        <v>7.9000000000000001E-2</v>
      </c>
      <c r="G291" s="260">
        <v>188.25</v>
      </c>
      <c r="H291" s="260">
        <v>3.2000000000000001E-2</v>
      </c>
      <c r="I291" s="270">
        <v>189.64</v>
      </c>
      <c r="J291" s="280">
        <v>7.8623999999999999E-2</v>
      </c>
      <c r="K291" s="389" t="s">
        <v>135</v>
      </c>
      <c r="L291" s="281"/>
      <c r="M291" s="28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69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6">
        <f t="shared" si="41"/>
        <v>31</v>
      </c>
      <c r="C292" s="257" t="s">
        <v>83</v>
      </c>
      <c r="D292" s="257" t="s">
        <v>76</v>
      </c>
      <c r="E292" s="247">
        <v>171.19</v>
      </c>
      <c r="F292" s="248">
        <v>9.6879999999999994E-2</v>
      </c>
      <c r="G292" s="260">
        <v>169.34</v>
      </c>
      <c r="H292" s="261">
        <v>5.1999999999999998E-2</v>
      </c>
      <c r="I292" s="270">
        <v>171.2</v>
      </c>
      <c r="J292" s="280">
        <v>9.7122E-2</v>
      </c>
      <c r="K292" s="389" t="s">
        <v>135</v>
      </c>
      <c r="L292" s="281"/>
      <c r="M292" s="281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69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6">
        <f t="shared" si="41"/>
        <v>32</v>
      </c>
      <c r="C293" s="257" t="s">
        <v>85</v>
      </c>
      <c r="D293" s="257" t="s">
        <v>86</v>
      </c>
      <c r="E293" s="247">
        <v>142.6</v>
      </c>
      <c r="F293" s="248">
        <v>9.157</v>
      </c>
      <c r="G293" s="260">
        <v>139.43</v>
      </c>
      <c r="H293" s="260">
        <v>1.7649999999999999</v>
      </c>
      <c r="I293" s="260">
        <v>140.63999999999999</v>
      </c>
      <c r="J293" s="284">
        <v>10.17374508</v>
      </c>
      <c r="K293" s="389" t="s">
        <v>135</v>
      </c>
      <c r="L293" s="285"/>
      <c r="M293" s="28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69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6">
        <f t="shared" si="41"/>
        <v>33</v>
      </c>
      <c r="C294" s="257" t="s">
        <v>88</v>
      </c>
      <c r="D294" s="257" t="s">
        <v>86</v>
      </c>
      <c r="E294" s="247">
        <v>239.5</v>
      </c>
      <c r="F294" s="248">
        <v>2.6720000000000002</v>
      </c>
      <c r="G294" s="260">
        <v>234.45</v>
      </c>
      <c r="H294" s="261">
        <v>0.44600000000000001</v>
      </c>
      <c r="I294" s="396">
        <v>238.47</v>
      </c>
      <c r="J294" s="397">
        <v>2.1232000000000002</v>
      </c>
      <c r="K294" s="389" t="s">
        <v>135</v>
      </c>
      <c r="L294" s="285"/>
      <c r="M294" s="28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69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6">
        <f t="shared" si="41"/>
        <v>34</v>
      </c>
      <c r="C295" s="257" t="s">
        <v>90</v>
      </c>
      <c r="D295" s="257" t="s">
        <v>91</v>
      </c>
      <c r="E295" s="247">
        <v>120.5</v>
      </c>
      <c r="F295" s="248">
        <v>3.677</v>
      </c>
      <c r="G295" s="260">
        <v>118.55</v>
      </c>
      <c r="H295" s="260">
        <v>0.59499999999999997</v>
      </c>
      <c r="I295" s="260">
        <v>120.75</v>
      </c>
      <c r="J295" s="279">
        <v>4.154369</v>
      </c>
      <c r="K295" s="389" t="s">
        <v>135</v>
      </c>
      <c r="L295" s="272"/>
      <c r="M295" s="272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69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6">
        <f t="shared" si="41"/>
        <v>35</v>
      </c>
      <c r="C296" s="257" t="s">
        <v>93</v>
      </c>
      <c r="D296" s="257" t="s">
        <v>94</v>
      </c>
      <c r="E296" s="247">
        <v>110.56</v>
      </c>
      <c r="F296" s="248">
        <v>2.75</v>
      </c>
      <c r="G296" s="260">
        <v>107.16</v>
      </c>
      <c r="H296" s="260">
        <v>0.311</v>
      </c>
      <c r="I296" s="260">
        <v>110.55</v>
      </c>
      <c r="J296" s="279">
        <v>2.7310267800000001</v>
      </c>
      <c r="K296" s="389" t="s">
        <v>135</v>
      </c>
      <c r="L296" s="272"/>
      <c r="M296" s="272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69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6">
        <f t="shared" si="41"/>
        <v>36</v>
      </c>
      <c r="C297" s="257" t="s">
        <v>95</v>
      </c>
      <c r="D297" s="257" t="s">
        <v>96</v>
      </c>
      <c r="E297" s="247">
        <v>72</v>
      </c>
      <c r="F297" s="248">
        <v>38.036000000000001</v>
      </c>
      <c r="G297" s="260">
        <v>54.7</v>
      </c>
      <c r="H297" s="261">
        <v>4.0830000000000002</v>
      </c>
      <c r="I297" s="260">
        <v>70.989999999999995</v>
      </c>
      <c r="J297" s="284">
        <v>35.539000000000001</v>
      </c>
      <c r="K297" s="389"/>
      <c r="L297" s="285"/>
      <c r="M297" s="398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69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6">
        <f t="shared" si="41"/>
        <v>37</v>
      </c>
      <c r="C298" s="257" t="s">
        <v>97</v>
      </c>
      <c r="D298" s="257" t="s">
        <v>96</v>
      </c>
      <c r="E298" s="247">
        <v>185</v>
      </c>
      <c r="F298" s="248">
        <v>388.72199999999998</v>
      </c>
      <c r="G298" s="260">
        <v>167</v>
      </c>
      <c r="H298" s="261">
        <v>217.202</v>
      </c>
      <c r="I298" s="260">
        <v>184.16</v>
      </c>
      <c r="J298" s="381">
        <v>380.06700000000001</v>
      </c>
      <c r="K298" s="389" t="s">
        <v>135</v>
      </c>
      <c r="L298" s="285"/>
      <c r="M298" s="3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69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6">
        <v>38</v>
      </c>
      <c r="C299" s="257" t="s">
        <v>100</v>
      </c>
      <c r="D299" s="257" t="s">
        <v>101</v>
      </c>
      <c r="E299" s="247">
        <v>231</v>
      </c>
      <c r="F299" s="248">
        <v>30.48</v>
      </c>
      <c r="G299" s="260">
        <v>228.1</v>
      </c>
      <c r="H299" s="261">
        <v>5.9</v>
      </c>
      <c r="I299" s="260">
        <v>229.74</v>
      </c>
      <c r="J299" s="284">
        <v>10.393000000000001</v>
      </c>
      <c r="K299" s="389" t="s">
        <v>135</v>
      </c>
      <c r="L299" s="285"/>
      <c r="M299" s="398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69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5">
        <v>39</v>
      </c>
      <c r="C300" s="246" t="s">
        <v>108</v>
      </c>
      <c r="D300" s="246" t="s">
        <v>40</v>
      </c>
      <c r="E300" s="258">
        <v>149.30000000000001</v>
      </c>
      <c r="F300" s="259">
        <v>17.670000000000002</v>
      </c>
      <c r="G300" s="258">
        <v>149.30000000000001</v>
      </c>
      <c r="H300" s="259">
        <v>17.670000000000002</v>
      </c>
      <c r="I300" s="258">
        <v>149.44999999999999</v>
      </c>
      <c r="J300" s="289">
        <v>11.07</v>
      </c>
      <c r="K300" s="290" t="s">
        <v>109</v>
      </c>
      <c r="L300" s="291"/>
      <c r="M300" s="291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69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6">
        <f>+B300+1</f>
        <v>40</v>
      </c>
      <c r="C301" s="257" t="s">
        <v>110</v>
      </c>
      <c r="D301" s="257" t="s">
        <v>54</v>
      </c>
      <c r="E301" s="247">
        <v>39</v>
      </c>
      <c r="F301" s="248">
        <v>0.47399999999999998</v>
      </c>
      <c r="G301" s="247">
        <v>39</v>
      </c>
      <c r="H301" s="248">
        <v>0.47</v>
      </c>
      <c r="I301" s="292">
        <v>39.01</v>
      </c>
      <c r="J301" s="279">
        <v>0.47099999999999997</v>
      </c>
      <c r="K301" s="290" t="s">
        <v>98</v>
      </c>
      <c r="L301" s="355"/>
      <c r="M301" s="29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69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3">
        <v>41</v>
      </c>
      <c r="C302" s="294" t="s">
        <v>112</v>
      </c>
      <c r="D302" s="294" t="s">
        <v>54</v>
      </c>
      <c r="E302" s="295">
        <v>70</v>
      </c>
      <c r="F302" s="296">
        <v>0.81699999999999995</v>
      </c>
      <c r="G302" s="295">
        <v>70</v>
      </c>
      <c r="H302" s="296">
        <v>0.82</v>
      </c>
      <c r="I302" s="271">
        <v>70.099999999999994</v>
      </c>
      <c r="J302" s="279">
        <v>0.76600000000000001</v>
      </c>
      <c r="K302" s="297"/>
      <c r="L302" s="355"/>
      <c r="M302" s="291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69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2"/>
      <c r="C303" s="243" t="s">
        <v>114</v>
      </c>
      <c r="D303" s="243"/>
      <c r="E303" s="298"/>
      <c r="F303" s="299">
        <f>SUM(F262:F302)</f>
        <v>1813.882478</v>
      </c>
      <c r="G303" s="298"/>
      <c r="H303" s="299">
        <f>SUM(H265:H302)</f>
        <v>632.50300000000016</v>
      </c>
      <c r="I303" s="298"/>
      <c r="J303" s="300">
        <f>SUM(J262:J302)</f>
        <v>1618.7158987724881</v>
      </c>
      <c r="K303" s="301"/>
      <c r="L303" s="399"/>
      <c r="M303" s="218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69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2" t="s">
        <v>116</v>
      </c>
      <c r="C304" s="224" t="s">
        <v>117</v>
      </c>
      <c r="D304" s="224"/>
      <c r="E304" s="303"/>
      <c r="F304" s="304"/>
      <c r="G304" s="305"/>
      <c r="H304" s="306">
        <v>1</v>
      </c>
      <c r="I304" s="303"/>
      <c r="J304" s="307">
        <f>IFERROR(+J303/H303,0)</f>
        <v>2.5592224839605309</v>
      </c>
      <c r="K304" s="308"/>
      <c r="L304" s="309"/>
      <c r="M304" s="218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69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0"/>
      <c r="C305" s="311" t="s">
        <v>132</v>
      </c>
      <c r="D305" s="312"/>
      <c r="E305" s="313">
        <v>1736.79</v>
      </c>
      <c r="F305" s="314">
        <v>1</v>
      </c>
      <c r="G305" s="315" t="s">
        <v>116</v>
      </c>
      <c r="H305" s="314">
        <f>+H303/F303*100%</f>
        <v>0.3487012017985876</v>
      </c>
      <c r="I305" s="316"/>
      <c r="J305" s="317">
        <f>+J303/F303</f>
        <v>0.89240395582700371</v>
      </c>
      <c r="K305" s="308"/>
      <c r="L305" s="309"/>
      <c r="M305" s="218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69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0"/>
      <c r="C306" s="311" t="s">
        <v>133</v>
      </c>
      <c r="D306" s="312"/>
      <c r="E306" s="319">
        <f>F303-E305</f>
        <v>77.092478000000028</v>
      </c>
      <c r="F306" s="320"/>
      <c r="G306" s="321"/>
      <c r="H306" s="320"/>
      <c r="I306" s="322"/>
      <c r="J306" s="320"/>
      <c r="K306" s="323"/>
      <c r="L306" s="324"/>
      <c r="M306" s="218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69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9"/>
      <c r="D307" s="219"/>
      <c r="E307" s="219"/>
      <c r="F307" s="220">
        <v>30</v>
      </c>
      <c r="G307" s="31" t="s">
        <v>134</v>
      </c>
      <c r="H307" s="220">
        <v>2021</v>
      </c>
      <c r="I307" s="219"/>
      <c r="J307" s="219"/>
      <c r="K307" s="221"/>
      <c r="L307" s="222"/>
      <c r="M307" s="218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69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3" t="s">
        <v>20</v>
      </c>
      <c r="C308" s="224" t="s">
        <v>122</v>
      </c>
      <c r="D308" s="224" t="s">
        <v>22</v>
      </c>
      <c r="E308" s="225" t="s">
        <v>23</v>
      </c>
      <c r="F308" s="226"/>
      <c r="G308" s="400" t="s">
        <v>24</v>
      </c>
      <c r="H308" s="401"/>
      <c r="I308" s="225" t="s">
        <v>25</v>
      </c>
      <c r="J308" s="226"/>
      <c r="K308" s="227" t="s">
        <v>123</v>
      </c>
      <c r="L308" s="2"/>
      <c r="M308" s="21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69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8"/>
      <c r="C309" s="229"/>
      <c r="D309" s="229"/>
      <c r="E309" s="230" t="s">
        <v>28</v>
      </c>
      <c r="F309" s="230" t="s">
        <v>29</v>
      </c>
      <c r="G309" s="231" t="s">
        <v>28</v>
      </c>
      <c r="H309" s="230" t="s">
        <v>29</v>
      </c>
      <c r="I309" s="231" t="s">
        <v>28</v>
      </c>
      <c r="J309" s="230" t="s">
        <v>29</v>
      </c>
      <c r="K309" s="232"/>
      <c r="L309" s="2"/>
      <c r="M309" s="218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69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3"/>
      <c r="C310" s="234"/>
      <c r="D310" s="234"/>
      <c r="E310" s="235" t="s">
        <v>30</v>
      </c>
      <c r="F310" s="235" t="s">
        <v>124</v>
      </c>
      <c r="G310" s="236" t="s">
        <v>30</v>
      </c>
      <c r="H310" s="235" t="s">
        <v>124</v>
      </c>
      <c r="I310" s="236" t="s">
        <v>137</v>
      </c>
      <c r="J310" s="235" t="s">
        <v>124</v>
      </c>
      <c r="K310" s="237"/>
      <c r="L310" s="2"/>
      <c r="M310" s="218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69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2">
        <v>1</v>
      </c>
      <c r="C311" s="243">
        <v>2</v>
      </c>
      <c r="D311" s="243">
        <v>3</v>
      </c>
      <c r="E311" s="243">
        <v>4</v>
      </c>
      <c r="F311" s="243">
        <v>5</v>
      </c>
      <c r="G311" s="243">
        <v>6</v>
      </c>
      <c r="H311" s="243">
        <v>7</v>
      </c>
      <c r="I311" s="243">
        <v>8</v>
      </c>
      <c r="J311" s="243">
        <v>9</v>
      </c>
      <c r="K311" s="244">
        <v>10</v>
      </c>
      <c r="L311" s="2"/>
      <c r="M311" s="218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69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5">
        <v>1</v>
      </c>
      <c r="C312" s="246" t="s">
        <v>32</v>
      </c>
      <c r="D312" s="246" t="s">
        <v>33</v>
      </c>
      <c r="E312" s="247">
        <v>55.77</v>
      </c>
      <c r="F312" s="248">
        <v>31.144597999999998</v>
      </c>
      <c r="G312" s="249">
        <v>47.95</v>
      </c>
      <c r="H312" s="402">
        <v>2.1779999999999999</v>
      </c>
      <c r="I312" s="403">
        <v>55.72</v>
      </c>
      <c r="J312" s="404">
        <v>30.830680000000001</v>
      </c>
      <c r="K312" s="251" t="s">
        <v>135</v>
      </c>
      <c r="L312" s="327"/>
      <c r="M312" s="218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69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6">
        <v>2</v>
      </c>
      <c r="C313" s="257" t="s">
        <v>35</v>
      </c>
      <c r="D313" s="257" t="s">
        <v>33</v>
      </c>
      <c r="E313" s="258">
        <v>339.5</v>
      </c>
      <c r="F313" s="259">
        <v>7.77</v>
      </c>
      <c r="G313" s="260">
        <v>332.12</v>
      </c>
      <c r="H313" s="261">
        <v>1.96</v>
      </c>
      <c r="I313" s="260">
        <v>339.61</v>
      </c>
      <c r="J313" s="388">
        <v>7.8624999999999998</v>
      </c>
      <c r="K313" s="251" t="s">
        <v>135</v>
      </c>
      <c r="L313" s="328"/>
      <c r="M313" s="218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69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6">
        <f t="shared" ref="B314:B348" si="45">+B313+1</f>
        <v>3</v>
      </c>
      <c r="C314" s="257" t="s">
        <v>37</v>
      </c>
      <c r="D314" s="257" t="s">
        <v>38</v>
      </c>
      <c r="E314" s="247">
        <v>77.5</v>
      </c>
      <c r="F314" s="248">
        <v>49.02</v>
      </c>
      <c r="G314" s="260">
        <v>65.42</v>
      </c>
      <c r="H314" s="261">
        <v>3.02</v>
      </c>
      <c r="I314" s="260">
        <v>77.5</v>
      </c>
      <c r="J314" s="388">
        <v>49.020274999999998</v>
      </c>
      <c r="K314" s="251"/>
      <c r="L314" s="328"/>
      <c r="M314" s="218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69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6">
        <f t="shared" si="45"/>
        <v>4</v>
      </c>
      <c r="C315" s="257" t="s">
        <v>39</v>
      </c>
      <c r="D315" s="257" t="s">
        <v>40</v>
      </c>
      <c r="E315" s="247">
        <v>463.3</v>
      </c>
      <c r="F315" s="248">
        <v>49.9</v>
      </c>
      <c r="G315" s="266">
        <v>462.27</v>
      </c>
      <c r="H315" s="266">
        <v>33.545999999999999</v>
      </c>
      <c r="I315" s="248">
        <v>462.92</v>
      </c>
      <c r="J315" s="405">
        <v>46.430999999999997</v>
      </c>
      <c r="K315" s="251" t="s">
        <v>135</v>
      </c>
      <c r="L315" s="349"/>
      <c r="M315" s="350"/>
      <c r="N315" s="35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69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6">
        <f t="shared" si="45"/>
        <v>5</v>
      </c>
      <c r="C316" s="257" t="s">
        <v>42</v>
      </c>
      <c r="D316" s="257" t="s">
        <v>43</v>
      </c>
      <c r="E316" s="247">
        <v>207</v>
      </c>
      <c r="F316" s="248">
        <v>9.5030000000000001</v>
      </c>
      <c r="G316" s="260">
        <v>201.96</v>
      </c>
      <c r="H316" s="270">
        <v>4.585</v>
      </c>
      <c r="I316" s="271">
        <v>207.02</v>
      </c>
      <c r="J316" s="388">
        <v>9.5299999999999994</v>
      </c>
      <c r="K316" s="251" t="s">
        <v>135</v>
      </c>
      <c r="M316" s="218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69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6">
        <f t="shared" si="45"/>
        <v>6</v>
      </c>
      <c r="C317" s="257" t="s">
        <v>45</v>
      </c>
      <c r="D317" s="257" t="s">
        <v>43</v>
      </c>
      <c r="E317" s="247">
        <v>320</v>
      </c>
      <c r="F317" s="248">
        <v>5.1509999999999998</v>
      </c>
      <c r="G317" s="260">
        <v>314</v>
      </c>
      <c r="H317" s="270">
        <v>2.5459999999999998</v>
      </c>
      <c r="I317" s="271">
        <v>320.08999999999997</v>
      </c>
      <c r="J317" s="388">
        <v>5.1950000000000003</v>
      </c>
      <c r="K317" s="251" t="s">
        <v>135</v>
      </c>
      <c r="M317" s="218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69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6">
        <v>5</v>
      </c>
      <c r="C318" s="257" t="s">
        <v>46</v>
      </c>
      <c r="D318" s="257" t="s">
        <v>47</v>
      </c>
      <c r="E318" s="247">
        <v>90</v>
      </c>
      <c r="F318" s="248">
        <v>689.09100000000001</v>
      </c>
      <c r="G318" s="260">
        <v>84.57</v>
      </c>
      <c r="H318" s="260">
        <v>443.86799999999999</v>
      </c>
      <c r="I318" s="271">
        <v>89.48</v>
      </c>
      <c r="J318" s="388">
        <v>657.50682669960702</v>
      </c>
      <c r="K318" s="251" t="s">
        <v>135</v>
      </c>
      <c r="M318" s="2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69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6">
        <f t="shared" si="45"/>
        <v>6</v>
      </c>
      <c r="C319" s="257" t="s">
        <v>49</v>
      </c>
      <c r="D319" s="257" t="s">
        <v>50</v>
      </c>
      <c r="E319" s="247">
        <v>120.5</v>
      </c>
      <c r="F319" s="248">
        <v>2.0920000000000001</v>
      </c>
      <c r="G319" s="260">
        <v>117.09</v>
      </c>
      <c r="H319" s="261">
        <v>0.68899999999999995</v>
      </c>
      <c r="I319" s="276">
        <v>120.1</v>
      </c>
      <c r="J319" s="388">
        <v>1.6120000000000001</v>
      </c>
      <c r="K319" s="251" t="s">
        <v>135</v>
      </c>
      <c r="M319" s="218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69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6">
        <f t="shared" si="45"/>
        <v>7</v>
      </c>
      <c r="C320" s="257" t="s">
        <v>52</v>
      </c>
      <c r="D320" s="257" t="s">
        <v>50</v>
      </c>
      <c r="E320" s="247">
        <v>120.8</v>
      </c>
      <c r="F320" s="248">
        <v>2.3530000000000002</v>
      </c>
      <c r="G320" s="260">
        <v>117.17</v>
      </c>
      <c r="H320" s="261">
        <v>0.74199999999999999</v>
      </c>
      <c r="I320" s="274">
        <v>120.07</v>
      </c>
      <c r="J320" s="406">
        <v>1.4550000000000001</v>
      </c>
      <c r="K320" s="251" t="s">
        <v>135</v>
      </c>
      <c r="M320" s="218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69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6">
        <f t="shared" si="45"/>
        <v>8</v>
      </c>
      <c r="C321" s="257" t="s">
        <v>53</v>
      </c>
      <c r="D321" s="257" t="s">
        <v>54</v>
      </c>
      <c r="E321" s="247">
        <v>46.5</v>
      </c>
      <c r="F321" s="247">
        <v>4.5999999999999996</v>
      </c>
      <c r="G321" s="260">
        <v>42.69</v>
      </c>
      <c r="H321" s="260">
        <v>1.8520000000000001</v>
      </c>
      <c r="I321" s="271">
        <v>43.95</v>
      </c>
      <c r="J321" s="388">
        <v>2.258</v>
      </c>
      <c r="K321" s="251" t="s">
        <v>135</v>
      </c>
      <c r="M321" s="218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69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6">
        <f t="shared" si="45"/>
        <v>9</v>
      </c>
      <c r="C322" s="257" t="s">
        <v>56</v>
      </c>
      <c r="D322" s="257" t="s">
        <v>54</v>
      </c>
      <c r="E322" s="247">
        <v>51.5</v>
      </c>
      <c r="F322" s="248">
        <v>2.4159999999999999</v>
      </c>
      <c r="G322" s="260">
        <v>48.92</v>
      </c>
      <c r="H322" s="260">
        <v>1.52</v>
      </c>
      <c r="I322" s="278">
        <v>51.45</v>
      </c>
      <c r="J322" s="388">
        <v>2.5470000000000002</v>
      </c>
      <c r="K322" s="251" t="s">
        <v>135</v>
      </c>
      <c r="M322" s="218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69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6">
        <f t="shared" si="45"/>
        <v>10</v>
      </c>
      <c r="C323" s="257" t="s">
        <v>58</v>
      </c>
      <c r="D323" s="257" t="s">
        <v>47</v>
      </c>
      <c r="E323" s="247">
        <v>81</v>
      </c>
      <c r="F323" s="248">
        <v>1.093</v>
      </c>
      <c r="G323" s="260">
        <v>76.2</v>
      </c>
      <c r="H323" s="261">
        <v>0.39300000000000002</v>
      </c>
      <c r="I323" s="271">
        <v>78.930000000000007</v>
      </c>
      <c r="J323" s="388">
        <v>0.90600000000000003</v>
      </c>
      <c r="K323" s="251" t="s">
        <v>135</v>
      </c>
      <c r="M323" s="218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69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6">
        <f t="shared" si="45"/>
        <v>11</v>
      </c>
      <c r="C324" s="257" t="s">
        <v>59</v>
      </c>
      <c r="D324" s="257" t="s">
        <v>47</v>
      </c>
      <c r="E324" s="247">
        <v>82.8</v>
      </c>
      <c r="F324" s="248">
        <v>0.42899999999999999</v>
      </c>
      <c r="G324" s="260">
        <v>80.73</v>
      </c>
      <c r="H324" s="261">
        <v>0.155</v>
      </c>
      <c r="I324" s="271">
        <v>81.45</v>
      </c>
      <c r="J324" s="388">
        <v>5.2999999999999999E-2</v>
      </c>
      <c r="K324" s="251" t="s">
        <v>135</v>
      </c>
      <c r="M324" s="218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69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6">
        <f t="shared" si="45"/>
        <v>12</v>
      </c>
      <c r="C325" s="257" t="s">
        <v>60</v>
      </c>
      <c r="D325" s="257" t="s">
        <v>47</v>
      </c>
      <c r="E325" s="247">
        <v>69.95</v>
      </c>
      <c r="F325" s="248">
        <v>0.25</v>
      </c>
      <c r="G325" s="260">
        <v>68.599999999999994</v>
      </c>
      <c r="H325" s="260">
        <v>9.2999999999999999E-2</v>
      </c>
      <c r="I325" s="271">
        <v>63.65</v>
      </c>
      <c r="J325" s="388">
        <v>0.21</v>
      </c>
      <c r="K325" s="251" t="s">
        <v>135</v>
      </c>
      <c r="M325" s="218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69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6">
        <f t="shared" si="45"/>
        <v>13</v>
      </c>
      <c r="C326" s="257" t="s">
        <v>61</v>
      </c>
      <c r="D326" s="257" t="s">
        <v>47</v>
      </c>
      <c r="E326" s="247">
        <v>48.2</v>
      </c>
      <c r="F326" s="248">
        <v>0.38500000000000001</v>
      </c>
      <c r="G326" s="260">
        <v>44.77</v>
      </c>
      <c r="H326" s="261">
        <v>2.5999999999999999E-2</v>
      </c>
      <c r="I326" s="271">
        <v>46.82</v>
      </c>
      <c r="J326" s="388">
        <v>0.36899999999999999</v>
      </c>
      <c r="K326" s="251" t="s">
        <v>135</v>
      </c>
      <c r="M326" s="218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69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6">
        <f t="shared" si="45"/>
        <v>14</v>
      </c>
      <c r="C327" s="257" t="s">
        <v>62</v>
      </c>
      <c r="D327" s="257" t="s">
        <v>63</v>
      </c>
      <c r="E327" s="247">
        <v>136</v>
      </c>
      <c r="F327" s="248">
        <v>440</v>
      </c>
      <c r="G327" s="260">
        <v>127.3</v>
      </c>
      <c r="H327" s="260">
        <v>64.974000000000004</v>
      </c>
      <c r="I327" s="260">
        <v>135.33000000000001</v>
      </c>
      <c r="J327" s="407">
        <v>329.960585014</v>
      </c>
      <c r="K327" s="251" t="s">
        <v>135</v>
      </c>
      <c r="L327" s="309"/>
      <c r="M327" s="218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69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6">
        <v>15</v>
      </c>
      <c r="C328" s="257" t="s">
        <v>65</v>
      </c>
      <c r="D328" s="257" t="s">
        <v>63</v>
      </c>
      <c r="E328" s="247">
        <v>113.5</v>
      </c>
      <c r="F328" s="248">
        <v>3.7519999999999998</v>
      </c>
      <c r="G328" s="260">
        <v>109.1</v>
      </c>
      <c r="H328" s="260">
        <v>1.8080000000000001</v>
      </c>
      <c r="I328" s="270">
        <v>113.12</v>
      </c>
      <c r="J328" s="407">
        <v>0.43776145</v>
      </c>
      <c r="K328" s="251"/>
      <c r="L328" s="309"/>
      <c r="M328" s="21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69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6">
        <f t="shared" si="45"/>
        <v>16</v>
      </c>
      <c r="C329" s="257" t="s">
        <v>66</v>
      </c>
      <c r="D329" s="257" t="s">
        <v>63</v>
      </c>
      <c r="E329" s="247">
        <v>225.4</v>
      </c>
      <c r="F329" s="247">
        <v>1.2</v>
      </c>
      <c r="G329" s="260">
        <v>223.78</v>
      </c>
      <c r="H329" s="260">
        <v>0.14000000000000001</v>
      </c>
      <c r="I329" s="260">
        <v>203.3</v>
      </c>
      <c r="J329" s="407">
        <v>0.28713</v>
      </c>
      <c r="K329" s="251"/>
      <c r="L329" s="309"/>
      <c r="M329" s="218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69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6">
        <f t="shared" si="45"/>
        <v>17</v>
      </c>
      <c r="C330" s="257" t="s">
        <v>67</v>
      </c>
      <c r="D330" s="257" t="s">
        <v>63</v>
      </c>
      <c r="E330" s="247">
        <v>224</v>
      </c>
      <c r="F330" s="248">
        <v>0.6</v>
      </c>
      <c r="G330" s="260">
        <v>219.53</v>
      </c>
      <c r="H330" s="260">
        <v>0.254</v>
      </c>
      <c r="I330" s="270">
        <v>223.48</v>
      </c>
      <c r="J330" s="408">
        <v>0.54800000000000004</v>
      </c>
      <c r="K330" s="251"/>
      <c r="L330" s="309"/>
      <c r="M330" s="218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69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6">
        <f t="shared" si="45"/>
        <v>18</v>
      </c>
      <c r="C331" s="257" t="s">
        <v>68</v>
      </c>
      <c r="D331" s="257" t="s">
        <v>63</v>
      </c>
      <c r="E331" s="247">
        <v>196</v>
      </c>
      <c r="F331" s="248">
        <v>1.5820000000000001</v>
      </c>
      <c r="G331" s="260">
        <v>193.94</v>
      </c>
      <c r="H331" s="260">
        <v>1.242</v>
      </c>
      <c r="I331" s="270">
        <v>195.03</v>
      </c>
      <c r="J331" s="407">
        <v>0.3387828</v>
      </c>
      <c r="K331" s="251"/>
      <c r="L331" s="309"/>
      <c r="M331" s="218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69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6">
        <f t="shared" si="45"/>
        <v>19</v>
      </c>
      <c r="C332" s="257" t="s">
        <v>69</v>
      </c>
      <c r="D332" s="257" t="s">
        <v>63</v>
      </c>
      <c r="E332" s="247">
        <v>174</v>
      </c>
      <c r="F332" s="248">
        <v>0.47899999999999998</v>
      </c>
      <c r="G332" s="260">
        <v>172.72</v>
      </c>
      <c r="H332" s="260">
        <v>0.109</v>
      </c>
      <c r="I332" s="270">
        <v>170.55</v>
      </c>
      <c r="J332" s="407">
        <v>0.16131799999999999</v>
      </c>
      <c r="K332" s="251" t="s">
        <v>135</v>
      </c>
      <c r="L332" s="309"/>
      <c r="M332" s="218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69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5">
        <f t="shared" si="45"/>
        <v>20</v>
      </c>
      <c r="C333" s="246" t="s">
        <v>70</v>
      </c>
      <c r="D333" s="246" t="s">
        <v>63</v>
      </c>
      <c r="E333" s="258">
        <v>229.1</v>
      </c>
      <c r="F333" s="259">
        <v>0.79200000000000004</v>
      </c>
      <c r="G333" s="249">
        <v>224.8</v>
      </c>
      <c r="H333" s="249">
        <v>0.41699999999999998</v>
      </c>
      <c r="I333" s="282">
        <v>226.81</v>
      </c>
      <c r="J333" s="409">
        <v>0.60349200000000003</v>
      </c>
      <c r="K333" s="410"/>
      <c r="L333" s="309"/>
      <c r="M333" s="218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69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6">
        <f t="shared" si="45"/>
        <v>21</v>
      </c>
      <c r="C334" s="257" t="s">
        <v>71</v>
      </c>
      <c r="D334" s="257" t="s">
        <v>63</v>
      </c>
      <c r="E334" s="247">
        <v>249</v>
      </c>
      <c r="F334" s="248">
        <v>2.1240000000000001</v>
      </c>
      <c r="G334" s="260">
        <v>242.52</v>
      </c>
      <c r="H334" s="260">
        <v>0.53500000000000003</v>
      </c>
      <c r="I334" s="270">
        <v>248.69</v>
      </c>
      <c r="J334" s="408">
        <v>2.01850548</v>
      </c>
      <c r="K334" s="251" t="s">
        <v>135</v>
      </c>
      <c r="L334" s="309"/>
      <c r="M334" s="218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69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6">
        <f t="shared" si="45"/>
        <v>22</v>
      </c>
      <c r="C335" s="257" t="s">
        <v>72</v>
      </c>
      <c r="D335" s="257" t="s">
        <v>73</v>
      </c>
      <c r="E335" s="247">
        <v>164.75</v>
      </c>
      <c r="F335" s="247">
        <v>5</v>
      </c>
      <c r="G335" s="260">
        <v>157.51</v>
      </c>
      <c r="H335" s="260">
        <v>1.5089999999999999</v>
      </c>
      <c r="I335" s="260">
        <v>143.52000000000001</v>
      </c>
      <c r="J335" s="408">
        <v>0.32255748000000001</v>
      </c>
      <c r="K335" s="251" t="s">
        <v>135</v>
      </c>
      <c r="L335" s="309"/>
      <c r="M335" s="218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69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6">
        <v>23</v>
      </c>
      <c r="C336" s="257" t="s">
        <v>74</v>
      </c>
      <c r="D336" s="257" t="s">
        <v>73</v>
      </c>
      <c r="E336" s="247">
        <v>179.1</v>
      </c>
      <c r="F336" s="248">
        <v>4.2</v>
      </c>
      <c r="G336" s="270">
        <v>173.03</v>
      </c>
      <c r="H336" s="270">
        <v>1.331</v>
      </c>
      <c r="I336" s="260">
        <v>204.58</v>
      </c>
      <c r="J336" s="407">
        <v>3.0636773399999999</v>
      </c>
      <c r="K336" s="251"/>
      <c r="L336" s="309"/>
      <c r="M336" s="218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69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6">
        <f t="shared" si="45"/>
        <v>24</v>
      </c>
      <c r="C337" s="257" t="s">
        <v>75</v>
      </c>
      <c r="D337" s="257" t="s">
        <v>76</v>
      </c>
      <c r="E337" s="247">
        <v>325.56</v>
      </c>
      <c r="F337" s="248">
        <v>0.70099999999999996</v>
      </c>
      <c r="G337" s="270">
        <v>3231.3</v>
      </c>
      <c r="H337" s="270">
        <v>0.35499999999999998</v>
      </c>
      <c r="I337" s="270">
        <v>325.5</v>
      </c>
      <c r="J337" s="408">
        <v>0.69574786</v>
      </c>
      <c r="K337" s="251" t="s">
        <v>135</v>
      </c>
      <c r="L337" s="309"/>
      <c r="M337" s="218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69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6">
        <f t="shared" si="45"/>
        <v>25</v>
      </c>
      <c r="C338" s="257" t="s">
        <v>77</v>
      </c>
      <c r="D338" s="257" t="s">
        <v>76</v>
      </c>
      <c r="E338" s="247">
        <v>129.19999999999999</v>
      </c>
      <c r="F338" s="248">
        <v>0.5</v>
      </c>
      <c r="G338" s="260">
        <v>124.17</v>
      </c>
      <c r="H338" s="260">
        <v>5.6000000000000001E-2</v>
      </c>
      <c r="I338" s="270">
        <v>129.19999999999999</v>
      </c>
      <c r="J338" s="407">
        <v>0.5</v>
      </c>
      <c r="K338" s="251" t="s">
        <v>135</v>
      </c>
      <c r="L338" s="309"/>
      <c r="M338" s="21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69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6">
        <f t="shared" si="45"/>
        <v>26</v>
      </c>
      <c r="C339" s="257" t="s">
        <v>78</v>
      </c>
      <c r="D339" s="257" t="s">
        <v>76</v>
      </c>
      <c r="E339" s="247">
        <v>282.77999999999997</v>
      </c>
      <c r="F339" s="248">
        <v>0.51300000000000001</v>
      </c>
      <c r="G339" s="260">
        <v>279.55</v>
      </c>
      <c r="H339" s="260">
        <v>0.23400000000000001</v>
      </c>
      <c r="I339" s="260">
        <v>272.77999999999997</v>
      </c>
      <c r="J339" s="407">
        <v>0.51354</v>
      </c>
      <c r="K339" s="251" t="s">
        <v>135</v>
      </c>
      <c r="L339" s="309"/>
      <c r="M339" s="218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69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6">
        <f t="shared" si="45"/>
        <v>27</v>
      </c>
      <c r="C340" s="257" t="s">
        <v>79</v>
      </c>
      <c r="D340" s="257" t="s">
        <v>76</v>
      </c>
      <c r="E340" s="247">
        <v>99</v>
      </c>
      <c r="F340" s="248">
        <v>2.6110000000000002</v>
      </c>
      <c r="G340" s="260">
        <v>93.49</v>
      </c>
      <c r="H340" s="260">
        <v>0.46899999999999997</v>
      </c>
      <c r="I340" s="270">
        <v>99</v>
      </c>
      <c r="J340" s="408">
        <v>0.99895157000000001</v>
      </c>
      <c r="K340" s="251" t="s">
        <v>135</v>
      </c>
      <c r="L340" s="309"/>
      <c r="M340" s="218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69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6">
        <f t="shared" si="45"/>
        <v>28</v>
      </c>
      <c r="C341" s="257" t="s">
        <v>81</v>
      </c>
      <c r="D341" s="257" t="s">
        <v>76</v>
      </c>
      <c r="E341" s="247">
        <v>189.7</v>
      </c>
      <c r="F341" s="247">
        <v>7.9000000000000001E-2</v>
      </c>
      <c r="G341" s="260">
        <v>188.8</v>
      </c>
      <c r="H341" s="260">
        <v>5.0999999999999997E-2</v>
      </c>
      <c r="I341" s="270">
        <v>189.64</v>
      </c>
      <c r="J341" s="408">
        <v>7.8623999999999999E-2</v>
      </c>
      <c r="K341" s="251" t="s">
        <v>135</v>
      </c>
      <c r="L341" s="309"/>
      <c r="M341" s="218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69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6">
        <f t="shared" si="45"/>
        <v>29</v>
      </c>
      <c r="C342" s="257" t="s">
        <v>83</v>
      </c>
      <c r="D342" s="257" t="s">
        <v>76</v>
      </c>
      <c r="E342" s="247">
        <v>171.19</v>
      </c>
      <c r="F342" s="248">
        <v>9.6879999999999994E-2</v>
      </c>
      <c r="G342" s="260">
        <v>170</v>
      </c>
      <c r="H342" s="261">
        <v>7.2999999999999995E-2</v>
      </c>
      <c r="I342" s="270">
        <v>171.13</v>
      </c>
      <c r="J342" s="408">
        <v>9.5426999999999998E-2</v>
      </c>
      <c r="K342" s="251" t="s">
        <v>135</v>
      </c>
      <c r="L342" s="309"/>
      <c r="M342" s="218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69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6">
        <f t="shared" si="45"/>
        <v>30</v>
      </c>
      <c r="C343" s="257" t="s">
        <v>85</v>
      </c>
      <c r="D343" s="257" t="s">
        <v>86</v>
      </c>
      <c r="E343" s="247">
        <v>142.6</v>
      </c>
      <c r="F343" s="248">
        <v>9.157</v>
      </c>
      <c r="G343" s="260">
        <v>140.19999999999999</v>
      </c>
      <c r="H343" s="260"/>
      <c r="I343" s="260">
        <v>140.63999999999999</v>
      </c>
      <c r="J343" s="381">
        <v>10.17374508</v>
      </c>
      <c r="K343" s="251"/>
      <c r="L343" s="309"/>
      <c r="M343" s="218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69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6">
        <f t="shared" si="45"/>
        <v>31</v>
      </c>
      <c r="C344" s="257" t="s">
        <v>88</v>
      </c>
      <c r="D344" s="257" t="s">
        <v>86</v>
      </c>
      <c r="E344" s="247">
        <v>239.5</v>
      </c>
      <c r="F344" s="248">
        <v>2.6720000000000002</v>
      </c>
      <c r="G344" s="260">
        <v>236.02</v>
      </c>
      <c r="H344" s="261">
        <v>0.98199999999999998</v>
      </c>
      <c r="I344" s="260">
        <v>238.47</v>
      </c>
      <c r="J344" s="381">
        <v>2.1232000000000002</v>
      </c>
      <c r="K344" s="251" t="s">
        <v>135</v>
      </c>
      <c r="L344" s="309"/>
      <c r="M344" s="218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69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6">
        <f t="shared" si="45"/>
        <v>32</v>
      </c>
      <c r="C345" s="257" t="s">
        <v>90</v>
      </c>
      <c r="D345" s="257" t="s">
        <v>91</v>
      </c>
      <c r="E345" s="247">
        <v>120.5</v>
      </c>
      <c r="F345" s="248">
        <v>3.677</v>
      </c>
      <c r="G345" s="260">
        <v>118.55</v>
      </c>
      <c r="H345" s="260">
        <v>0.59499999999999997</v>
      </c>
      <c r="I345" s="260">
        <v>120.71</v>
      </c>
      <c r="J345" s="407">
        <v>4.0780190000000003</v>
      </c>
      <c r="K345" s="251" t="s">
        <v>135</v>
      </c>
      <c r="L345" s="309"/>
      <c r="M345" s="218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69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6">
        <f t="shared" si="45"/>
        <v>33</v>
      </c>
      <c r="C346" s="257" t="s">
        <v>93</v>
      </c>
      <c r="D346" s="257" t="s">
        <v>94</v>
      </c>
      <c r="E346" s="247">
        <v>110.56</v>
      </c>
      <c r="F346" s="248">
        <v>2.75</v>
      </c>
      <c r="G346" s="260">
        <v>108.56</v>
      </c>
      <c r="H346" s="260">
        <v>0.745</v>
      </c>
      <c r="I346" s="260">
        <v>110.53</v>
      </c>
      <c r="J346" s="407">
        <v>2.6930803399999999</v>
      </c>
      <c r="K346" s="251" t="s">
        <v>135</v>
      </c>
      <c r="L346" s="309"/>
      <c r="M346" s="218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69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6">
        <v>34</v>
      </c>
      <c r="C347" s="257" t="s">
        <v>95</v>
      </c>
      <c r="D347" s="257" t="s">
        <v>96</v>
      </c>
      <c r="E347" s="247">
        <v>72</v>
      </c>
      <c r="F347" s="248">
        <v>38.036000000000001</v>
      </c>
      <c r="G347" s="260">
        <v>50.3</v>
      </c>
      <c r="H347" s="261">
        <v>4.0830000000000002</v>
      </c>
      <c r="I347" s="260">
        <v>70.53</v>
      </c>
      <c r="J347" s="381">
        <v>34.438000000000002</v>
      </c>
      <c r="K347" s="251" t="s">
        <v>135</v>
      </c>
      <c r="L347" s="309"/>
      <c r="M347" s="218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69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6">
        <f t="shared" si="45"/>
        <v>35</v>
      </c>
      <c r="C348" s="257" t="s">
        <v>97</v>
      </c>
      <c r="D348" s="257" t="s">
        <v>96</v>
      </c>
      <c r="E348" s="247">
        <v>185</v>
      </c>
      <c r="F348" s="248">
        <v>388.72199999999998</v>
      </c>
      <c r="G348" s="260">
        <v>166</v>
      </c>
      <c r="H348" s="261">
        <v>208.49199999999999</v>
      </c>
      <c r="I348" s="260">
        <v>184.2</v>
      </c>
      <c r="J348" s="381">
        <v>380.48399999999998</v>
      </c>
      <c r="K348" s="251" t="s">
        <v>135</v>
      </c>
      <c r="L348" s="309"/>
      <c r="M348" s="21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69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6">
        <v>38</v>
      </c>
      <c r="C349" s="257" t="s">
        <v>100</v>
      </c>
      <c r="D349" s="257" t="s">
        <v>101</v>
      </c>
      <c r="E349" s="247">
        <v>231</v>
      </c>
      <c r="F349" s="248">
        <v>30.48</v>
      </c>
      <c r="G349" s="260">
        <v>228.1</v>
      </c>
      <c r="H349" s="261">
        <v>5.9</v>
      </c>
      <c r="I349" s="260">
        <v>229.27</v>
      </c>
      <c r="J349" s="411">
        <v>7.9669999999999996</v>
      </c>
      <c r="K349" s="251" t="s">
        <v>135</v>
      </c>
      <c r="L349" s="327"/>
      <c r="M349" s="167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69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5">
        <v>39</v>
      </c>
      <c r="C350" s="246" t="s">
        <v>108</v>
      </c>
      <c r="D350" s="246" t="s">
        <v>40</v>
      </c>
      <c r="E350" s="258">
        <v>149.30000000000001</v>
      </c>
      <c r="F350" s="259">
        <v>17.670000000000002</v>
      </c>
      <c r="G350" s="258">
        <v>149.30000000000001</v>
      </c>
      <c r="H350" s="259">
        <v>17.670000000000002</v>
      </c>
      <c r="I350" s="258">
        <v>149.47999999999999</v>
      </c>
      <c r="J350" s="289">
        <v>11.1</v>
      </c>
      <c r="K350" s="290" t="s">
        <v>109</v>
      </c>
      <c r="L350" s="309"/>
      <c r="M350" s="218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69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256">
        <f>+B350+1</f>
        <v>40</v>
      </c>
      <c r="C351" s="257" t="s">
        <v>110</v>
      </c>
      <c r="D351" s="257" t="s">
        <v>54</v>
      </c>
      <c r="E351" s="247">
        <v>39</v>
      </c>
      <c r="F351" s="248">
        <v>0.47399999999999998</v>
      </c>
      <c r="G351" s="247">
        <v>39</v>
      </c>
      <c r="H351" s="248">
        <v>0.47</v>
      </c>
      <c r="I351" s="271">
        <v>39.03</v>
      </c>
      <c r="J351" s="407">
        <v>0.47399999999999998</v>
      </c>
      <c r="K351" s="290" t="s">
        <v>98</v>
      </c>
      <c r="L351" s="30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69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3">
        <v>41</v>
      </c>
      <c r="C352" s="294" t="s">
        <v>112</v>
      </c>
      <c r="D352" s="294" t="s">
        <v>54</v>
      </c>
      <c r="E352" s="295">
        <v>70</v>
      </c>
      <c r="F352" s="296">
        <v>0.81699999999999995</v>
      </c>
      <c r="G352" s="295">
        <v>70</v>
      </c>
      <c r="H352" s="296">
        <v>0.82</v>
      </c>
      <c r="I352" s="271">
        <v>70.099999999999994</v>
      </c>
      <c r="J352" s="407">
        <v>0.76600000000000001</v>
      </c>
      <c r="K352" s="290"/>
      <c r="L352" s="41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69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2"/>
      <c r="C353" s="243" t="s">
        <v>114</v>
      </c>
      <c r="D353" s="243"/>
      <c r="E353" s="298"/>
      <c r="F353" s="299">
        <f>SUM(F312:F352)</f>
        <v>1813.882478</v>
      </c>
      <c r="G353" s="298"/>
      <c r="H353" s="299">
        <f>SUM(H315:H352)</f>
        <v>803.32900000000018</v>
      </c>
      <c r="I353" s="298"/>
      <c r="J353" s="300">
        <f>SUM(J312:J352)</f>
        <v>1610.7074261136065</v>
      </c>
      <c r="K353" s="301"/>
      <c r="L353" s="309"/>
      <c r="M353" s="218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69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2" t="s">
        <v>116</v>
      </c>
      <c r="C354" s="224" t="s">
        <v>117</v>
      </c>
      <c r="D354" s="224"/>
      <c r="E354" s="303"/>
      <c r="F354" s="304"/>
      <c r="G354" s="305"/>
      <c r="H354" s="306">
        <v>1</v>
      </c>
      <c r="I354" s="303"/>
      <c r="J354" s="307">
        <f>IFERROR(+J353/H353,0)</f>
        <v>2.0050408065856034</v>
      </c>
      <c r="K354" s="308"/>
      <c r="L354" s="309"/>
      <c r="M354" s="218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69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0"/>
      <c r="C355" s="311" t="s">
        <v>132</v>
      </c>
      <c r="D355" s="312"/>
      <c r="E355" s="413">
        <v>1736.79</v>
      </c>
      <c r="F355" s="314">
        <v>1</v>
      </c>
      <c r="G355" s="315" t="s">
        <v>116</v>
      </c>
      <c r="H355" s="314">
        <f>+H353/F353*100%</f>
        <v>0.44287819621354774</v>
      </c>
      <c r="I355" s="316"/>
      <c r="J355" s="317">
        <f>+J353/F353</f>
        <v>0.88798885575518882</v>
      </c>
      <c r="K355" s="318"/>
      <c r="L355" s="309"/>
      <c r="M355" s="218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69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0"/>
      <c r="C356" s="311" t="s">
        <v>133</v>
      </c>
      <c r="D356" s="312"/>
      <c r="E356" s="319">
        <f>F353-E355</f>
        <v>77.092478000000028</v>
      </c>
      <c r="F356" s="414"/>
      <c r="G356" s="415"/>
      <c r="H356" s="414"/>
      <c r="I356" s="416"/>
      <c r="J356" s="414"/>
      <c r="K356" s="417"/>
      <c r="L356" s="324"/>
      <c r="M356" s="218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69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8"/>
      <c r="C357" s="419"/>
      <c r="D357" s="419"/>
      <c r="E357" s="419"/>
      <c r="F357" s="419"/>
      <c r="G357" s="419"/>
      <c r="H357" s="419"/>
      <c r="I357" s="322"/>
      <c r="J357" s="322"/>
      <c r="K357" s="213"/>
      <c r="M357" s="218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69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3"/>
      <c r="J358" s="213"/>
      <c r="K358" s="213"/>
      <c r="M358" s="21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69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3"/>
      <c r="J359" s="213"/>
      <c r="K359" s="213"/>
      <c r="M359" s="218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69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3"/>
      <c r="J360" s="213"/>
      <c r="K360" s="213"/>
      <c r="M360" s="218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69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3"/>
      <c r="J361" s="213"/>
      <c r="K361" s="213"/>
      <c r="M361" s="218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69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3"/>
      <c r="J362" s="213"/>
      <c r="K362" s="213"/>
      <c r="M362" s="218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69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3"/>
      <c r="J363" s="213"/>
      <c r="K363" s="213"/>
      <c r="M363" s="218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69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3"/>
      <c r="J364" s="213"/>
      <c r="K364" s="322"/>
      <c r="L364" s="419"/>
      <c r="M364" s="42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69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3"/>
      <c r="J365" s="213"/>
      <c r="K365" s="322"/>
      <c r="L365" s="419"/>
      <c r="M365" s="42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69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3"/>
      <c r="J366" s="213"/>
      <c r="K366" s="322"/>
      <c r="L366" s="419"/>
      <c r="M366" s="42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69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3"/>
      <c r="J367" s="213"/>
      <c r="K367" s="322"/>
      <c r="L367" s="419"/>
      <c r="M367" s="42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69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3"/>
      <c r="J368" s="213"/>
      <c r="K368" s="213"/>
      <c r="M368" s="21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69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3"/>
      <c r="J369" s="213"/>
      <c r="K369" s="213"/>
      <c r="M369" s="218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69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3"/>
      <c r="J370" s="213"/>
      <c r="K370" s="213"/>
      <c r="M370" s="218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69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3"/>
      <c r="J371" s="213"/>
      <c r="K371" s="213"/>
      <c r="M371" s="218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69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3"/>
      <c r="J372" s="213"/>
      <c r="K372" s="213"/>
      <c r="M372" s="218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69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3"/>
      <c r="K373" s="213"/>
      <c r="M373" s="218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69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3"/>
      <c r="K374" s="213"/>
      <c r="M374" s="218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69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3"/>
      <c r="K375" s="213"/>
      <c r="M375" s="218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69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3"/>
      <c r="K376" s="213"/>
      <c r="M376" s="218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69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3"/>
      <c r="K377" s="213"/>
      <c r="M377" s="218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69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3"/>
      <c r="K378" s="213"/>
      <c r="M378" s="21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69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3"/>
      <c r="K379" s="213"/>
      <c r="M379" s="218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69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3"/>
      <c r="K380" s="213"/>
      <c r="M380" s="218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69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3"/>
      <c r="K381" s="213"/>
      <c r="M381" s="218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69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3"/>
      <c r="K382" s="213"/>
      <c r="M382" s="218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69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3"/>
      <c r="K383" s="213"/>
      <c r="M383" s="218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69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3"/>
      <c r="K384" s="213"/>
      <c r="M384" s="218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69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3"/>
      <c r="K385" s="213"/>
      <c r="M385" s="218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69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3"/>
      <c r="K386" s="213"/>
      <c r="M386" s="218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69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3"/>
      <c r="K387" s="213"/>
      <c r="M387" s="218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69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3"/>
      <c r="K388" s="213"/>
      <c r="M388" s="21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69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3"/>
      <c r="K389" s="213"/>
      <c r="M389" s="218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69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3"/>
      <c r="K390" s="213"/>
      <c r="M390" s="218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69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3"/>
      <c r="K391" s="213"/>
      <c r="M391" s="218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69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3"/>
      <c r="K392" s="213"/>
      <c r="M392" s="218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69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3"/>
      <c r="K393" s="213"/>
      <c r="M393" s="218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69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3"/>
      <c r="K394" s="213"/>
      <c r="M394" s="218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69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3"/>
      <c r="K395" s="213"/>
      <c r="M395" s="218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69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3"/>
      <c r="K396" s="213"/>
      <c r="M396" s="218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69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3"/>
      <c r="K397" s="213"/>
      <c r="M397" s="218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69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3"/>
      <c r="K398" s="213"/>
      <c r="M398" s="21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69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3"/>
      <c r="K399" s="213"/>
      <c r="M399" s="218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69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3"/>
      <c r="K400" s="213"/>
      <c r="M400" s="218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9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3"/>
      <c r="K401" s="213"/>
      <c r="M401" s="218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9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3"/>
      <c r="K402" s="213"/>
      <c r="M402" s="218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9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3"/>
      <c r="K403" s="213"/>
      <c r="M403" s="218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9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3"/>
      <c r="K404" s="213"/>
      <c r="M404" s="218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9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3"/>
      <c r="K405" s="213"/>
      <c r="M405" s="218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9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3"/>
      <c r="K406" s="213"/>
      <c r="M406" s="218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9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3"/>
      <c r="K407" s="213"/>
      <c r="M407" s="218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9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3"/>
      <c r="K408" s="213"/>
      <c r="M408" s="21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9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3"/>
      <c r="K409" s="213"/>
      <c r="M409" s="218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9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3"/>
      <c r="K410" s="213"/>
      <c r="M410" s="218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9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3"/>
      <c r="K411" s="213"/>
      <c r="M411" s="218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9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3"/>
      <c r="K412" s="213"/>
      <c r="M412" s="218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9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3"/>
      <c r="K413" s="213"/>
      <c r="M413" s="218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9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3"/>
      <c r="K414" s="213"/>
      <c r="M414" s="218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9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3"/>
      <c r="K415" s="213"/>
      <c r="M415" s="218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9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3"/>
      <c r="K416" s="213"/>
      <c r="M416" s="218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9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3"/>
      <c r="K417" s="213"/>
      <c r="M417" s="218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9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3"/>
      <c r="K418" s="213"/>
      <c r="M418" s="2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9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3"/>
      <c r="K419" s="213"/>
      <c r="M419" s="218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9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3"/>
      <c r="K420" s="213"/>
      <c r="M420" s="218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9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3"/>
      <c r="K421" s="213"/>
      <c r="M421" s="218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9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3"/>
      <c r="K422" s="213"/>
      <c r="M422" s="218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9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3"/>
      <c r="K423" s="213"/>
      <c r="M423" s="218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9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3"/>
      <c r="K424" s="213"/>
      <c r="M424" s="218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9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3"/>
      <c r="K425" s="213"/>
      <c r="M425" s="218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9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3"/>
      <c r="K426" s="213"/>
      <c r="M426" s="218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9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3"/>
      <c r="K427" s="213"/>
      <c r="M427" s="218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9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3"/>
      <c r="K428" s="213"/>
      <c r="M428" s="21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9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3"/>
      <c r="K429" s="213"/>
      <c r="M429" s="218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9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3"/>
      <c r="K430" s="213"/>
      <c r="M430" s="218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9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3"/>
      <c r="K431" s="213"/>
      <c r="M431" s="218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9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3"/>
      <c r="K432" s="213"/>
      <c r="M432" s="218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9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3"/>
      <c r="K433" s="213"/>
      <c r="M433" s="218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9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3"/>
      <c r="K434" s="213"/>
      <c r="M434" s="218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9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3"/>
      <c r="K435" s="213"/>
      <c r="M435" s="218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9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3"/>
      <c r="K436" s="213"/>
      <c r="M436" s="218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9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3"/>
      <c r="K437" s="213"/>
      <c r="M437" s="218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9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3"/>
      <c r="K438" s="213"/>
      <c r="M438" s="21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9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3"/>
      <c r="K439" s="213"/>
      <c r="M439" s="218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9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3"/>
      <c r="K440" s="213"/>
      <c r="M440" s="218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9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3"/>
      <c r="K441" s="213"/>
      <c r="M441" s="218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9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3"/>
      <c r="K442" s="213"/>
      <c r="M442" s="218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9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3"/>
      <c r="K443" s="213"/>
      <c r="M443" s="218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9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3"/>
      <c r="K444" s="213"/>
      <c r="M444" s="218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-3.3033200000000003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3"/>
      <c r="K445" s="213"/>
      <c r="M445" s="218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3"/>
      <c r="K446" s="213"/>
      <c r="M446" s="218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3"/>
      <c r="K447" s="213"/>
      <c r="M447" s="218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3"/>
      <c r="K448" s="213"/>
      <c r="M448" s="21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8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8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8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8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8"/>
    </row>
    <row r="454" spans="13:57" ht="27" customHeight="1" x14ac:dyDescent="0.2">
      <c r="M454" s="218"/>
    </row>
    <row r="455" spans="13:57" ht="27" customHeight="1" x14ac:dyDescent="0.2">
      <c r="M455" s="218"/>
    </row>
    <row r="456" spans="13:57" ht="27" customHeight="1" x14ac:dyDescent="0.2">
      <c r="M456" s="218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7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2021-06-03T06:55:31Z</dcterms:created>
  <dcterms:modified xsi:type="dcterms:W3CDTF">2021-06-03T06:56:50Z</dcterms:modified>
</cp:coreProperties>
</file>