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8_Agustu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B338" i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4" i="1"/>
  <c r="J303" i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E206" i="1"/>
  <c r="H205" i="1"/>
  <c r="L203" i="1"/>
  <c r="K203" i="1"/>
  <c r="K204" i="1" s="1"/>
  <c r="J203" i="1"/>
  <c r="J205" i="1" s="1"/>
  <c r="H203" i="1"/>
  <c r="J204" i="1" s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9" i="1"/>
  <c r="K119" i="1"/>
  <c r="B119" i="1"/>
  <c r="AR118" i="1"/>
  <c r="K118" i="1"/>
  <c r="B118" i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3" i="1"/>
  <c r="J104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AQ67" i="1"/>
  <c r="AS67" i="1" s="1"/>
  <c r="K67" i="1"/>
  <c r="AR66" i="1"/>
  <c r="AS66" i="1" s="1"/>
  <c r="AQ66" i="1"/>
  <c r="AM66" i="1"/>
  <c r="AS65" i="1"/>
  <c r="AR65" i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I54" i="1"/>
  <c r="E54" i="1"/>
  <c r="J53" i="1"/>
  <c r="J52" i="1"/>
  <c r="H52" i="1"/>
  <c r="F52" i="1"/>
  <c r="G54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H42" i="1" l="1"/>
  <c r="AH40" i="1"/>
  <c r="AH41" i="1"/>
  <c r="AH39" i="1"/>
  <c r="AL42" i="1"/>
  <c r="AL40" i="1"/>
  <c r="AL39" i="1"/>
  <c r="AL41" i="1"/>
  <c r="AE42" i="1"/>
  <c r="AE40" i="1"/>
  <c r="AE41" i="1"/>
  <c r="AE39" i="1"/>
  <c r="AM41" i="1"/>
  <c r="AM39" i="1"/>
  <c r="AM42" i="1"/>
  <c r="AM40" i="1"/>
  <c r="AT60" i="1"/>
  <c r="AC44" i="1"/>
  <c r="AP57" i="1" s="1"/>
  <c r="AI41" i="1"/>
  <c r="AI39" i="1"/>
  <c r="AI42" i="1"/>
  <c r="AI40" i="1"/>
  <c r="AF41" i="1"/>
  <c r="AF39" i="1"/>
  <c r="AF42" i="1"/>
  <c r="AF40" i="1"/>
  <c r="AD42" i="1"/>
  <c r="AD40" i="1"/>
  <c r="AD39" i="1"/>
  <c r="AD41" i="1"/>
  <c r="AJ41" i="1"/>
  <c r="AJ39" i="1"/>
  <c r="AJ42" i="1"/>
  <c r="AJ40" i="1"/>
  <c r="AN41" i="1"/>
  <c r="AN39" i="1"/>
  <c r="AN42" i="1"/>
  <c r="AC41" i="1"/>
  <c r="AC42" i="1"/>
  <c r="AC40" i="1"/>
  <c r="AC39" i="1"/>
  <c r="AG39" i="1"/>
  <c r="AG42" i="1"/>
  <c r="AG40" i="1"/>
  <c r="AG41" i="1"/>
  <c r="AK42" i="1"/>
  <c r="AK40" i="1"/>
  <c r="AK41" i="1"/>
  <c r="AK39" i="1"/>
  <c r="E55" i="1"/>
  <c r="AQ68" i="1"/>
  <c r="J255" i="1"/>
  <c r="J254" i="1"/>
  <c r="J355" i="1"/>
  <c r="J354" i="1"/>
  <c r="J155" i="1"/>
  <c r="J154" i="1"/>
  <c r="E306" i="1"/>
  <c r="J305" i="1"/>
  <c r="H305" i="1"/>
  <c r="AS444" i="1"/>
  <c r="AS68" i="1" l="1"/>
  <c r="AQ69" i="1"/>
  <c r="AP52" i="1"/>
  <c r="AQ70" i="1" l="1"/>
  <c r="AS69" i="1"/>
  <c r="AQ71" i="1" l="1"/>
  <c r="AS70" i="1"/>
  <c r="AS71" i="1" l="1"/>
  <c r="AQ72" i="1"/>
  <c r="AS72" i="1" l="1"/>
  <c r="AQ73" i="1"/>
  <c r="AQ74" i="1" l="1"/>
  <c r="AS73" i="1"/>
  <c r="AQ75" i="1" l="1"/>
  <c r="AS74" i="1"/>
  <c r="AS75" i="1" l="1"/>
  <c r="AQ76" i="1"/>
  <c r="AS76" i="1" l="1"/>
  <c r="AQ77" i="1"/>
  <c r="AQ78" i="1" l="1"/>
  <c r="AS77" i="1"/>
  <c r="AQ79" i="1" l="1"/>
  <c r="AS78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Q86" i="1" l="1"/>
  <c r="AS85" i="1"/>
  <c r="AQ87" i="1" l="1"/>
  <c r="AS86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Q94" i="1" l="1"/>
  <c r="AS93" i="1"/>
  <c r="AS94" i="1" l="1"/>
  <c r="AQ95" i="1"/>
  <c r="AS95" i="1" l="1"/>
  <c r="AQ96" i="1"/>
  <c r="AS96" i="1" l="1"/>
  <c r="AQ97" i="1"/>
  <c r="AS97" i="1" l="1"/>
  <c r="AQ98" i="1"/>
  <c r="AS98" i="1" l="1"/>
  <c r="AQ99" i="1"/>
  <c r="AS99" i="1" l="1"/>
  <c r="AQ100" i="1"/>
  <c r="AS100" i="1" l="1"/>
  <c r="AQ101" i="1"/>
  <c r="AS101" i="1" l="1"/>
  <c r="AQ102" i="1"/>
  <c r="AQ106" i="1" l="1"/>
  <c r="AS102" i="1"/>
  <c r="AS106" i="1" l="1"/>
  <c r="AQ107" i="1"/>
  <c r="AS107" i="1" l="1"/>
  <c r="AQ108" i="1"/>
  <c r="AQ109" i="1" l="1"/>
  <c r="AS108" i="1"/>
  <c r="AQ110" i="1" l="1"/>
  <c r="AS109" i="1"/>
  <c r="AQ111" i="1" l="1"/>
  <c r="AS110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Q131" i="1" l="1"/>
  <c r="AS130" i="1"/>
  <c r="AQ132" i="1" l="1"/>
  <c r="AS131" i="1"/>
  <c r="AS132" i="1" l="1"/>
  <c r="AQ133" i="1"/>
  <c r="AQ134" i="1" l="1"/>
  <c r="AS133" i="1"/>
  <c r="AS134" i="1" l="1"/>
  <c r="AQ135" i="1"/>
  <c r="AS135" i="1" l="1"/>
  <c r="AQ136" i="1"/>
  <c r="AS136" i="1" l="1"/>
  <c r="AQ137" i="1"/>
  <c r="AQ138" i="1" l="1"/>
  <c r="AS137" i="1"/>
  <c r="AQ139" i="1" l="1"/>
  <c r="AS138" i="1"/>
  <c r="AQ140" i="1" l="1"/>
  <c r="AS139" i="1"/>
  <c r="AS140" i="1" l="1"/>
  <c r="AQ141" i="1"/>
  <c r="AS141" i="1" l="1"/>
  <c r="AQ142" i="1"/>
  <c r="AQ143" i="1" l="1"/>
  <c r="AS142" i="1"/>
  <c r="AQ144" i="1" l="1"/>
  <c r="AS143" i="1"/>
  <c r="AS144" i="1" l="1"/>
  <c r="AQ145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S250" i="1" l="1"/>
  <c r="AQ251" i="1"/>
  <c r="AS251" i="1" l="1"/>
  <c r="AQ252" i="1"/>
  <c r="AS252" i="1" l="1"/>
  <c r="AQ256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Q263" i="1" l="1"/>
  <c r="AS262" i="1"/>
  <c r="AQ264" i="1" l="1"/>
  <c r="AS263" i="1"/>
  <c r="AQ265" i="1" l="1"/>
  <c r="AS264" i="1"/>
  <c r="AS265" i="1" l="1"/>
  <c r="AQ266" i="1"/>
  <c r="AQ267" i="1" l="1"/>
  <c r="AS266" i="1"/>
  <c r="AQ268" i="1" l="1"/>
  <c r="AS267" i="1"/>
  <c r="AQ269" i="1" l="1"/>
  <c r="AS268" i="1"/>
  <c r="AS269" i="1" l="1"/>
  <c r="AQ270" i="1"/>
  <c r="AQ271" i="1" l="1"/>
  <c r="AS270" i="1"/>
  <c r="AQ272" i="1" l="1"/>
  <c r="AS271" i="1"/>
  <c r="AQ273" i="1" l="1"/>
  <c r="AS272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S307" i="1" l="1"/>
  <c r="AQ308" i="1"/>
  <c r="AS308" i="1" l="1"/>
  <c r="AQ309" i="1"/>
  <c r="AQ310" i="1" l="1"/>
  <c r="AS309" i="1"/>
  <c r="AQ311" i="1" l="1"/>
  <c r="AS310" i="1"/>
  <c r="AS311" i="1" l="1"/>
  <c r="AQ312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<sst xmlns="http://schemas.openxmlformats.org/spreadsheetml/2006/main" count="941" uniqueCount="135">
  <si>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</si>
  <si>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</si>
  <si>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</si>
  <si>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</si>
  <si>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</si>
  <si>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IV AGUSTUS  ( 20 AGUSTUS S/D TGL 26 AGUSTUS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</si>
  <si>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</si>
  <si>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</si>
  <si>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</si>
  <si>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</si>
  <si>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</si>
  <si>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</si>
  <si>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</si>
  <si>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</si>
  <si>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</si>
  <si>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</si>
  <si>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</si>
  <si>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</si>
  <si>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</si>
  <si>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AGUSTUS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</si>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</sst>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2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2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2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2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2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3" borderId="2" xfId="0" applyNumberFormat="1" applyFill="1" applyBorder="1" applyAlignment="1" applyProtection="1">
      <alignment horizontal="center" vertical="center"/>
      <protection locked="0"/>
    </xf>
    <xf numFmtId="1" fontId="0" fillId="4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2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2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2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5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5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5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5" borderId="43" xfId="1" quotePrefix="1" applyNumberFormat="1" applyFont="1" applyFill="1" applyBorder="1" applyAlignment="1">
      <alignment horizontal="center" vertical="center"/>
    </xf>
    <xf numFmtId="164" fontId="20" fillId="5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4" fontId="19" fillId="5" borderId="44" xfId="0" applyNumberFormat="1" applyFont="1" applyFill="1" applyBorder="1" applyAlignment="1">
      <alignment horizontal="center" vertical="center"/>
    </xf>
    <xf numFmtId="39" fontId="2" fillId="5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8" fontId="20" fillId="5" borderId="44" xfId="1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vertical="center"/>
    </xf>
    <xf numFmtId="164" fontId="2" fillId="5" borderId="44" xfId="0" applyNumberFormat="1" applyFont="1" applyFill="1" applyBorder="1" applyAlignment="1">
      <alignment vertical="center"/>
    </xf>
    <xf numFmtId="39" fontId="2" fillId="5" borderId="44" xfId="0" applyNumberFormat="1" applyFont="1" applyFill="1" applyBorder="1" applyAlignment="1">
      <alignment vertical="center" shrinkToFit="1"/>
    </xf>
    <xf numFmtId="164" fontId="20" fillId="5" borderId="44" xfId="1" applyNumberFormat="1" applyFont="1" applyFill="1" applyBorder="1" applyAlignment="1">
      <alignment vertical="center"/>
    </xf>
    <xf numFmtId="164" fontId="20" fillId="5" borderId="44" xfId="1" quotePrefix="1" applyNumberFormat="1" applyFont="1" applyFill="1" applyBorder="1" applyAlignment="1">
      <alignment vertical="center"/>
    </xf>
    <xf numFmtId="164" fontId="20" fillId="5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5" borderId="44" xfId="0" applyNumberFormat="1" applyFont="1" applyFill="1" applyBorder="1" applyAlignment="1">
      <alignment vertical="center"/>
    </xf>
    <xf numFmtId="164" fontId="20" fillId="5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08944"/>
        <c:axId val="317009728"/>
      </c:lineChart>
      <c:catAx>
        <c:axId val="3170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7009728"/>
        <c:crosses val="autoZero"/>
        <c:auto val="1"/>
        <c:lblAlgn val="ctr"/>
        <c:lblOffset val="100"/>
        <c:noMultiLvlLbl val="0"/>
      </c:catAx>
      <c:valAx>
        <c:axId val="31700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70089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472232"/>
        <c:axId val="314474976"/>
      </c:barChart>
      <c:catAx>
        <c:axId val="314472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44749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447497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447223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475368"/>
        <c:axId val="320980608"/>
      </c:lineChart>
      <c:dateAx>
        <c:axId val="31447536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098060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0980608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4475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981000"/>
        <c:axId val="32098139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1000"/>
        <c:axId val="320981392"/>
      </c:lineChart>
      <c:catAx>
        <c:axId val="32098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098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9813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09810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V_Agustus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80" zoomScaleNormal="80" workbookViewId="0">
      <pane xSplit="23655" ySplit="1965" activePane="bottomLeft"/>
      <selection activeCell="N46" sqref="N46"/>
      <selection pane="topRight" activeCell="H9" sqref="H9"/>
      <selection pane="bottomLeft" activeCell="B2" sqref="B2:L55"/>
      <selection pane="bottomRight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26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50.67</v>
      </c>
      <c r="H11" s="84">
        <v>8.8089999999999993</v>
      </c>
      <c r="I11" s="84">
        <v>49.6</v>
      </c>
      <c r="J11" s="84">
        <v>5.7539999999999996</v>
      </c>
      <c r="K11" s="85" t="s">
        <v>34</v>
      </c>
      <c r="L11" s="86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333.29</v>
      </c>
      <c r="H12" s="92">
        <v>2.6930000000000001</v>
      </c>
      <c r="I12" s="91">
        <v>333.09</v>
      </c>
      <c r="J12" s="92">
        <v>2.5619999999999998</v>
      </c>
      <c r="K12" s="85" t="s">
        <v>36</v>
      </c>
      <c r="L12" s="86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2">
        <v>77.5</v>
      </c>
      <c r="F13" s="83">
        <v>49.02</v>
      </c>
      <c r="G13" s="91">
        <v>70.92</v>
      </c>
      <c r="H13" s="92">
        <v>15.746</v>
      </c>
      <c r="I13" s="91">
        <v>71.400000000000006</v>
      </c>
      <c r="J13" s="92">
        <v>17.486999999999998</v>
      </c>
      <c r="K13" s="85" t="s">
        <v>37</v>
      </c>
      <c r="L13" s="86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7">
        <f t="shared" si="0"/>
        <v>4</v>
      </c>
      <c r="C14" s="88" t="s">
        <v>39</v>
      </c>
      <c r="D14" s="88" t="s">
        <v>40</v>
      </c>
      <c r="E14" s="82">
        <v>463.3</v>
      </c>
      <c r="F14" s="83">
        <v>49.9</v>
      </c>
      <c r="G14" s="94">
        <v>461.64</v>
      </c>
      <c r="H14" s="94">
        <v>23.539000000000001</v>
      </c>
      <c r="I14" s="83">
        <v>460.82</v>
      </c>
      <c r="J14" s="83">
        <v>13.753</v>
      </c>
      <c r="K14" s="85" t="s">
        <v>41</v>
      </c>
      <c r="L14" s="86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2">
        <v>207</v>
      </c>
      <c r="F15" s="83">
        <v>9.5030000000000001</v>
      </c>
      <c r="G15" s="95">
        <v>200.56</v>
      </c>
      <c r="H15" s="96">
        <v>3.6349999999999998</v>
      </c>
      <c r="I15" s="97">
        <v>193.69</v>
      </c>
      <c r="J15" s="98">
        <v>0.77300000000000002</v>
      </c>
      <c r="K15" s="85" t="s">
        <v>44</v>
      </c>
      <c r="L15" s="86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2">
        <v>320</v>
      </c>
      <c r="F16" s="83">
        <v>5.1509999999999998</v>
      </c>
      <c r="G16" s="95">
        <v>312.83999999999997</v>
      </c>
      <c r="H16" s="99">
        <v>2.1139999999999999</v>
      </c>
      <c r="I16" s="97">
        <v>307.2</v>
      </c>
      <c r="J16" s="98">
        <v>0.49199999999999999</v>
      </c>
      <c r="K16" s="85" t="s">
        <v>44</v>
      </c>
      <c r="L16" s="86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2">
        <v>90</v>
      </c>
      <c r="F17" s="83">
        <v>689.09100000000001</v>
      </c>
      <c r="G17" s="95">
        <v>84.36</v>
      </c>
      <c r="H17" s="99">
        <v>435.80500000000001</v>
      </c>
      <c r="I17" s="97">
        <v>80.59</v>
      </c>
      <c r="J17" s="98">
        <v>307.39987163987155</v>
      </c>
      <c r="K17" s="85" t="s">
        <v>48</v>
      </c>
      <c r="L17" s="86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0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2">
        <v>120.5</v>
      </c>
      <c r="F18" s="83">
        <v>2.0920000000000001</v>
      </c>
      <c r="G18" s="95">
        <v>119.21</v>
      </c>
      <c r="H18" s="99">
        <v>1.532</v>
      </c>
      <c r="I18" s="101">
        <v>112.6</v>
      </c>
      <c r="J18" s="102">
        <v>0</v>
      </c>
      <c r="K18" s="85" t="s">
        <v>51</v>
      </c>
      <c r="L18" s="103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0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2">
        <v>120.8</v>
      </c>
      <c r="F19" s="83">
        <v>2.3530000000000002</v>
      </c>
      <c r="G19" s="95">
        <v>120.05</v>
      </c>
      <c r="H19" s="104">
        <v>0.66900000000000004</v>
      </c>
      <c r="I19" s="97">
        <v>116.95</v>
      </c>
      <c r="J19" s="98">
        <v>0.752</v>
      </c>
      <c r="K19" s="85" t="s">
        <v>51</v>
      </c>
      <c r="L19" s="86">
        <f t="shared" si="1"/>
        <v>0</v>
      </c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0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2">
        <v>46.5</v>
      </c>
      <c r="F20" s="82">
        <v>4.5999999999999996</v>
      </c>
      <c r="G20" s="95">
        <v>43.7</v>
      </c>
      <c r="H20" s="99">
        <v>2.4380000000000002</v>
      </c>
      <c r="I20" s="97">
        <v>40.520000000000003</v>
      </c>
      <c r="J20" s="98">
        <v>0.26900000000000002</v>
      </c>
      <c r="K20" s="85" t="s">
        <v>56</v>
      </c>
      <c r="L20" s="86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2">
        <v>51.5</v>
      </c>
      <c r="F21" s="83">
        <v>2.4159999999999999</v>
      </c>
      <c r="G21" s="95">
        <v>48.4</v>
      </c>
      <c r="H21" s="99">
        <v>1.38</v>
      </c>
      <c r="I21" s="105">
        <v>49.04</v>
      </c>
      <c r="J21" s="98">
        <v>0.34599999999999997</v>
      </c>
      <c r="K21" s="85" t="s">
        <v>58</v>
      </c>
      <c r="L21" s="86">
        <f t="shared" si="1"/>
        <v>0</v>
      </c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0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2">
        <v>81</v>
      </c>
      <c r="F22" s="106">
        <v>1.093</v>
      </c>
      <c r="G22" s="95">
        <v>76.48</v>
      </c>
      <c r="H22" s="99">
        <v>0.42399999999999999</v>
      </c>
      <c r="I22" s="97">
        <v>75.599999999999994</v>
      </c>
      <c r="J22" s="98">
        <v>0.33</v>
      </c>
      <c r="K22" s="85" t="s">
        <v>51</v>
      </c>
      <c r="L22" s="86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0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2">
        <v>82.8</v>
      </c>
      <c r="F23" s="83">
        <v>0.42899999999999999</v>
      </c>
      <c r="G23" s="95">
        <v>80.819999999999993</v>
      </c>
      <c r="H23" s="99">
        <v>0.16300000000000001</v>
      </c>
      <c r="I23" s="97">
        <v>79.92</v>
      </c>
      <c r="J23" s="98">
        <v>8.4000000000000005E-2</v>
      </c>
      <c r="K23" s="85" t="s">
        <v>51</v>
      </c>
      <c r="L23" s="86">
        <f t="shared" si="1"/>
        <v>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0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2">
        <v>69.95</v>
      </c>
      <c r="F24" s="83">
        <v>0.25</v>
      </c>
      <c r="G24" s="95">
        <v>68.849999999999994</v>
      </c>
      <c r="H24" s="99">
        <v>0.114</v>
      </c>
      <c r="I24" s="97">
        <v>67.710000000000008</v>
      </c>
      <c r="J24" s="98">
        <v>1.2999999999999999E-2</v>
      </c>
      <c r="K24" s="85" t="s">
        <v>51</v>
      </c>
      <c r="L24" s="86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0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2">
        <v>48.2</v>
      </c>
      <c r="F25" s="83">
        <v>0.38500000000000001</v>
      </c>
      <c r="G25" s="95">
        <v>44.92</v>
      </c>
      <c r="H25" s="99">
        <v>3.2000000000000001E-2</v>
      </c>
      <c r="I25" s="97">
        <v>45.51</v>
      </c>
      <c r="J25" s="98">
        <v>0.184</v>
      </c>
      <c r="K25" s="85" t="s">
        <v>51</v>
      </c>
      <c r="L25" s="86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0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2">
        <v>136</v>
      </c>
      <c r="F26" s="83">
        <v>440</v>
      </c>
      <c r="G26" s="94">
        <v>131.31</v>
      </c>
      <c r="H26" s="94">
        <v>146.56899999999999</v>
      </c>
      <c r="I26" s="91">
        <v>129.26</v>
      </c>
      <c r="J26" s="107">
        <v>98.667000000000002</v>
      </c>
      <c r="K26" s="85" t="s">
        <v>65</v>
      </c>
      <c r="L26" s="86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0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2">
        <v>113.5</v>
      </c>
      <c r="F27" s="83">
        <v>3.7519999999999998</v>
      </c>
      <c r="G27" s="94">
        <v>106</v>
      </c>
      <c r="H27" s="94">
        <v>8.6999999999999994E-2</v>
      </c>
      <c r="I27" s="108">
        <v>104.85</v>
      </c>
      <c r="J27" s="107">
        <v>3.7999999999999999E-2</v>
      </c>
      <c r="K27" s="85" t="s">
        <v>65</v>
      </c>
      <c r="L27" s="86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0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2">
        <v>225.4</v>
      </c>
      <c r="F28" s="82">
        <v>1.2</v>
      </c>
      <c r="G28" s="94">
        <v>201.5</v>
      </c>
      <c r="H28" s="94">
        <v>0.125</v>
      </c>
      <c r="I28" s="91">
        <v>198.94</v>
      </c>
      <c r="J28" s="107">
        <v>8.9999999999999993E-3</v>
      </c>
      <c r="K28" s="85" t="s">
        <v>65</v>
      </c>
      <c r="L28" s="86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0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2">
        <v>224</v>
      </c>
      <c r="F29" s="83">
        <v>0.6</v>
      </c>
      <c r="G29" s="94">
        <v>217.88</v>
      </c>
      <c r="H29" s="94">
        <v>0.16400000000000001</v>
      </c>
      <c r="I29" s="108">
        <v>218.91</v>
      </c>
      <c r="J29" s="109">
        <v>0.215</v>
      </c>
      <c r="K29" s="85" t="s">
        <v>65</v>
      </c>
      <c r="L29" s="110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0"/>
      <c r="AQ29"/>
      <c r="AR29"/>
      <c r="AS29"/>
      <c r="AT29" s="111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2">
        <v>196</v>
      </c>
      <c r="F30" s="83">
        <v>1.5820000000000001</v>
      </c>
      <c r="G30" s="94">
        <v>190.84</v>
      </c>
      <c r="H30" s="91">
        <v>4.3999999999999997E-2</v>
      </c>
      <c r="I30" s="108">
        <v>190.62</v>
      </c>
      <c r="J30" s="107">
        <v>3.6999999999999998E-2</v>
      </c>
      <c r="K30" s="85" t="s">
        <v>65</v>
      </c>
      <c r="L30" s="86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0"/>
      <c r="AQ30"/>
      <c r="AR30"/>
      <c r="AS30"/>
      <c r="AT30" s="111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2">
        <v>174</v>
      </c>
      <c r="F31" s="83">
        <v>0.47899999999999998</v>
      </c>
      <c r="G31" s="94">
        <v>167.5</v>
      </c>
      <c r="H31" s="94">
        <v>0</v>
      </c>
      <c r="I31" s="108">
        <v>166.71</v>
      </c>
      <c r="J31" s="107">
        <v>0</v>
      </c>
      <c r="K31" s="85" t="s">
        <v>65</v>
      </c>
      <c r="L31" s="110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0"/>
      <c r="AQ31"/>
      <c r="AR31"/>
      <c r="AS31"/>
      <c r="AT31" s="111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89">
        <v>229.1</v>
      </c>
      <c r="F32" s="90">
        <v>0.79200000000000004</v>
      </c>
      <c r="G32" s="112">
        <v>219.1</v>
      </c>
      <c r="H32" s="112">
        <v>7.5999999999999998E-2</v>
      </c>
      <c r="I32" s="113">
        <v>220.54</v>
      </c>
      <c r="J32" s="114">
        <v>0.14099999999999999</v>
      </c>
      <c r="K32" s="85" t="s">
        <v>65</v>
      </c>
      <c r="L32" s="110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0"/>
      <c r="AQ32"/>
      <c r="AR32"/>
      <c r="AS32"/>
      <c r="AT32" s="111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2">
        <v>249</v>
      </c>
      <c r="F33" s="83">
        <v>2.1240000000000001</v>
      </c>
      <c r="G33" s="94">
        <v>235.5</v>
      </c>
      <c r="H33" s="94">
        <v>0</v>
      </c>
      <c r="I33" s="108">
        <v>235.51</v>
      </c>
      <c r="J33" s="109">
        <v>0</v>
      </c>
      <c r="K33" s="85" t="s">
        <v>65</v>
      </c>
      <c r="L33" s="110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0"/>
      <c r="AQ33"/>
      <c r="AR33"/>
      <c r="AS33"/>
      <c r="AT33" s="111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2">
        <v>164.75</v>
      </c>
      <c r="F34" s="82">
        <v>5</v>
      </c>
      <c r="G34" s="94">
        <v>143.58000000000001</v>
      </c>
      <c r="H34" s="94">
        <v>0.33400000000000002</v>
      </c>
      <c r="I34" s="91">
        <v>144.01</v>
      </c>
      <c r="J34" s="109">
        <v>0.42299999999999999</v>
      </c>
      <c r="K34" s="85" t="s">
        <v>65</v>
      </c>
      <c r="L34" s="110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0"/>
      <c r="AQ34"/>
      <c r="AR34"/>
      <c r="AS34"/>
      <c r="AT34" s="111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2">
        <v>179.1</v>
      </c>
      <c r="F35" s="83">
        <v>4.2</v>
      </c>
      <c r="G35" s="115">
        <v>224.65</v>
      </c>
      <c r="H35" s="115">
        <v>0.23300000000000001</v>
      </c>
      <c r="I35" s="91">
        <v>223.04</v>
      </c>
      <c r="J35" s="107">
        <v>4.5999999999999999E-2</v>
      </c>
      <c r="K35" s="85" t="s">
        <v>65</v>
      </c>
      <c r="L35" s="110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16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0"/>
      <c r="AQ35"/>
      <c r="AR35"/>
      <c r="AS35"/>
      <c r="AT35" s="111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2">
        <v>325.56</v>
      </c>
      <c r="F36" s="83">
        <v>0.70099999999999996</v>
      </c>
      <c r="G36" s="115">
        <v>315.74</v>
      </c>
      <c r="H36" s="115">
        <v>9.4E-2</v>
      </c>
      <c r="I36" s="108">
        <v>315</v>
      </c>
      <c r="J36" s="109">
        <v>7.1999999999999995E-2</v>
      </c>
      <c r="K36" s="85" t="s">
        <v>65</v>
      </c>
      <c r="L36" s="86">
        <f t="shared" si="2"/>
        <v>0</v>
      </c>
      <c r="M36" s="61"/>
      <c r="N36" s="62">
        <v>30</v>
      </c>
      <c r="O36" s="63">
        <v>691.96</v>
      </c>
      <c r="P36" s="117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16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0"/>
      <c r="AQ36"/>
      <c r="AR36"/>
      <c r="AS36"/>
      <c r="AT36" s="111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7">
        <f t="shared" si="0"/>
        <v>27</v>
      </c>
      <c r="C37" s="88" t="s">
        <v>78</v>
      </c>
      <c r="D37" s="88" t="s">
        <v>77</v>
      </c>
      <c r="E37" s="82">
        <v>129.19999999999999</v>
      </c>
      <c r="F37" s="83">
        <v>0.5</v>
      </c>
      <c r="G37" s="94">
        <v>123.2</v>
      </c>
      <c r="H37" s="94">
        <v>1.0999999999999999E-2</v>
      </c>
      <c r="I37" s="108">
        <v>123.3</v>
      </c>
      <c r="J37" s="107">
        <v>1.4999999999999999E-2</v>
      </c>
      <c r="K37" s="85" t="s">
        <v>65</v>
      </c>
      <c r="L37" s="86">
        <f t="shared" si="2"/>
        <v>0</v>
      </c>
      <c r="M37" s="61"/>
      <c r="N37" s="62">
        <v>31</v>
      </c>
      <c r="O37" s="63">
        <v>692.87</v>
      </c>
      <c r="P37" s="117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16">
        <v>0</v>
      </c>
      <c r="AE37" s="53">
        <v>1278.73</v>
      </c>
      <c r="AF37" s="116"/>
      <c r="AG37" s="53">
        <v>1099.19</v>
      </c>
      <c r="AH37" s="116"/>
      <c r="AI37" s="53">
        <v>646.53</v>
      </c>
      <c r="AJ37" s="53">
        <v>0</v>
      </c>
      <c r="AK37" s="116">
        <v>0</v>
      </c>
      <c r="AL37" s="53">
        <v>0</v>
      </c>
      <c r="AM37" s="53"/>
      <c r="AN37" s="54">
        <v>0</v>
      </c>
      <c r="AO37" s="27"/>
      <c r="AP37" s="100"/>
      <c r="AQ37"/>
      <c r="AR37"/>
      <c r="AS37"/>
      <c r="AT37" s="111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2">
        <v>282.77999999999997</v>
      </c>
      <c r="F38" s="83">
        <v>0.51300000000000001</v>
      </c>
      <c r="G38" s="94">
        <v>276</v>
      </c>
      <c r="H38" s="94">
        <v>1.0999999999999999E-2</v>
      </c>
      <c r="I38" s="91">
        <v>275.57</v>
      </c>
      <c r="J38" s="107">
        <v>0</v>
      </c>
      <c r="K38" s="85" t="s">
        <v>65</v>
      </c>
      <c r="L38" s="86" t="str">
        <f t="shared" si="2"/>
        <v>Waduk Kosong</v>
      </c>
      <c r="M38" s="61"/>
      <c r="N38" s="118"/>
      <c r="O38" s="119"/>
      <c r="P38" s="120"/>
      <c r="Q38" s="120"/>
      <c r="R38" s="121"/>
      <c r="S38" s="120"/>
      <c r="T38" s="122"/>
      <c r="U38" s="121"/>
      <c r="V38" s="121"/>
      <c r="W38" s="121"/>
      <c r="X38" s="121"/>
      <c r="Y38" s="121"/>
      <c r="Z38" s="66">
        <v>0</v>
      </c>
      <c r="AB38" s="123"/>
      <c r="AC38" s="124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6"/>
      <c r="AO38" s="27"/>
      <c r="AP38" s="100"/>
      <c r="AQ38"/>
      <c r="AR38"/>
      <c r="AS38"/>
      <c r="AT38" s="111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2">
        <v>99</v>
      </c>
      <c r="F39" s="83">
        <v>2.6110000000000002</v>
      </c>
      <c r="G39" s="94">
        <v>92.81</v>
      </c>
      <c r="H39" s="94">
        <v>5.5E-2</v>
      </c>
      <c r="I39" s="108">
        <v>95.51</v>
      </c>
      <c r="J39" s="109">
        <v>0.254</v>
      </c>
      <c r="K39" s="85" t="s">
        <v>65</v>
      </c>
      <c r="L39" s="86">
        <f t="shared" si="2"/>
        <v>0</v>
      </c>
      <c r="M39" s="61"/>
      <c r="N39" s="127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28">
        <f>IF(AC43&gt;$BV$62,"tad",IF(AC45&gt;$BV$62,"tad",MAX(AC7:AC37)))</f>
        <v>687.79</v>
      </c>
      <c r="AD39" s="129">
        <f>IF(AD43&gt;$BV$62,"tad",IF(AD45&gt;$BV$62,"tad",MAX(AD7:AD37)))</f>
        <v>992.39</v>
      </c>
      <c r="AE39" s="130">
        <f>IF(AE43&gt;$BV$62,"tad",IF(AE45&gt;$BV$62,"tad",MAX(AE7:AE37)))</f>
        <v>1278.73</v>
      </c>
      <c r="AF39" s="130">
        <f t="shared" ref="AF39:AN40" si="4">IF(AF43&gt;$BV$62,"tad",IF(AF45&gt;$BV$62,"tad",MAX(AF7:AF37)))</f>
        <v>1360.67</v>
      </c>
      <c r="AG39" s="130">
        <f t="shared" si="4"/>
        <v>1341.23</v>
      </c>
      <c r="AH39" s="130">
        <f t="shared" si="4"/>
        <v>1088.18</v>
      </c>
      <c r="AI39" s="130">
        <f t="shared" si="4"/>
        <v>834.59</v>
      </c>
      <c r="AJ39" s="130">
        <f t="shared" si="4"/>
        <v>661.35</v>
      </c>
      <c r="AK39" s="130">
        <f t="shared" si="4"/>
        <v>0</v>
      </c>
      <c r="AL39" s="130">
        <f t="shared" si="4"/>
        <v>0</v>
      </c>
      <c r="AM39" s="130">
        <f t="shared" si="4"/>
        <v>0</v>
      </c>
      <c r="AN39" s="131">
        <f t="shared" si="4"/>
        <v>0</v>
      </c>
      <c r="AO39" s="27"/>
      <c r="AP39" s="100"/>
      <c r="AQ39"/>
      <c r="AR39"/>
      <c r="AS39"/>
      <c r="AT39" s="111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2">
        <v>189.7</v>
      </c>
      <c r="F40" s="82">
        <v>7.9000000000000001E-2</v>
      </c>
      <c r="G40" s="94">
        <v>187</v>
      </c>
      <c r="H40" s="94">
        <v>6.0000000000000001E-3</v>
      </c>
      <c r="I40" s="108">
        <v>187.95</v>
      </c>
      <c r="J40" s="109">
        <v>2.4E-2</v>
      </c>
      <c r="K40" s="85" t="s">
        <v>65</v>
      </c>
      <c r="L40" s="86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2" t="s">
        <v>83</v>
      </c>
      <c r="AC40" s="133">
        <f t="shared" ref="AC40:AM40" si="6">IF(AC43&gt;$BV$62,"tad",IF(AC45&gt;$BV$62,"tad",AVERAGE(AC7:AC37)))</f>
        <v>537.49870967741936</v>
      </c>
      <c r="AD40" s="134">
        <f t="shared" si="6"/>
        <v>767.73774193548388</v>
      </c>
      <c r="AE40" s="134">
        <f>IF(AE43&gt;$BV$62,"tad",IF(AE45&gt;$BV$62,"tad",AVERAGE(AE7:AE37)))</f>
        <v>1154.3741935483872</v>
      </c>
      <c r="AF40" s="135">
        <f t="shared" si="6"/>
        <v>1328.1660000000004</v>
      </c>
      <c r="AG40" s="135">
        <f t="shared" si="6"/>
        <v>1240.3338709677416</v>
      </c>
      <c r="AH40" s="135">
        <f t="shared" si="6"/>
        <v>959.08466666666675</v>
      </c>
      <c r="AI40" s="135">
        <f t="shared" si="6"/>
        <v>740.27580645161299</v>
      </c>
      <c r="AJ40" s="135">
        <f t="shared" si="6"/>
        <v>517.55709677419361</v>
      </c>
      <c r="AK40" s="135">
        <f t="shared" si="6"/>
        <v>0</v>
      </c>
      <c r="AL40" s="135">
        <f t="shared" si="6"/>
        <v>0</v>
      </c>
      <c r="AM40" s="135">
        <f t="shared" si="6"/>
        <v>0</v>
      </c>
      <c r="AN40" s="136">
        <f t="shared" si="4"/>
        <v>0</v>
      </c>
      <c r="AO40" s="27"/>
      <c r="AP40" s="100"/>
      <c r="AQ40"/>
      <c r="AR40"/>
      <c r="AS40"/>
      <c r="AT40" s="111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2">
        <v>171.19</v>
      </c>
      <c r="F41" s="83">
        <v>9.6879999999999994E-2</v>
      </c>
      <c r="G41" s="94">
        <v>168.5</v>
      </c>
      <c r="H41" s="137">
        <v>3.1E-2</v>
      </c>
      <c r="I41" s="108">
        <v>167.3</v>
      </c>
      <c r="J41" s="109">
        <v>2E-3</v>
      </c>
      <c r="K41" s="85" t="s">
        <v>65</v>
      </c>
      <c r="L41" s="86">
        <f t="shared" si="2"/>
        <v>0</v>
      </c>
      <c r="M41" s="61"/>
      <c r="N41" s="138" t="s">
        <v>85</v>
      </c>
      <c r="O41" s="122">
        <f>MIN(O7:O34)</f>
        <v>556.70000000000005</v>
      </c>
      <c r="P41" s="122">
        <f>MIN(P7:P34)</f>
        <v>693.59</v>
      </c>
      <c r="Q41" s="122">
        <f t="shared" ref="Q41:X41" si="7">MIN(Q7:Q37)</f>
        <v>1042.53</v>
      </c>
      <c r="R41" s="122">
        <f>MIN(R7:R36)</f>
        <v>1212.3399999999999</v>
      </c>
      <c r="S41" s="122">
        <f t="shared" si="7"/>
        <v>1252</v>
      </c>
      <c r="T41" s="122">
        <f>MIN(T7:T36)</f>
        <v>0</v>
      </c>
      <c r="U41" s="122">
        <f t="shared" si="7"/>
        <v>0</v>
      </c>
      <c r="V41" s="122">
        <f t="shared" si="7"/>
        <v>0</v>
      </c>
      <c r="W41" s="122">
        <f>MIN(W7:W36)</f>
        <v>0</v>
      </c>
      <c r="X41" s="122">
        <f t="shared" si="7"/>
        <v>0</v>
      </c>
      <c r="Y41" s="122">
        <f>MIN(Y7:Y36)</f>
        <v>0</v>
      </c>
      <c r="Z41" s="122">
        <f>MIN(Z7:Z36)</f>
        <v>0</v>
      </c>
      <c r="AB41" s="139" t="s">
        <v>85</v>
      </c>
      <c r="AC41" s="140">
        <f t="shared" ref="AC41:AN41" si="8">IF(AC43&gt;$BV$62,"tad",IF(AC45&gt;$BV$62,"tad",MIN(AC7:AC37)))</f>
        <v>468.52</v>
      </c>
      <c r="AD41" s="141">
        <f t="shared" si="8"/>
        <v>0</v>
      </c>
      <c r="AE41" s="141">
        <f t="shared" si="8"/>
        <v>994.37</v>
      </c>
      <c r="AF41" s="142">
        <f t="shared" si="8"/>
        <v>1270.18</v>
      </c>
      <c r="AG41" s="142">
        <f t="shared" si="8"/>
        <v>1099.19</v>
      </c>
      <c r="AH41" s="142">
        <f t="shared" si="8"/>
        <v>838.75</v>
      </c>
      <c r="AI41" s="142">
        <f t="shared" si="8"/>
        <v>646.53</v>
      </c>
      <c r="AJ41" s="142">
        <f t="shared" si="8"/>
        <v>0</v>
      </c>
      <c r="AK41" s="142">
        <f t="shared" si="8"/>
        <v>0</v>
      </c>
      <c r="AL41" s="142">
        <f t="shared" si="8"/>
        <v>0</v>
      </c>
      <c r="AM41" s="142">
        <f t="shared" si="8"/>
        <v>0</v>
      </c>
      <c r="AN41" s="143">
        <f t="shared" si="8"/>
        <v>0</v>
      </c>
      <c r="AO41" s="27"/>
      <c r="AP41" s="100"/>
      <c r="AQ41"/>
      <c r="AR41"/>
      <c r="AS41"/>
      <c r="AT41" s="111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2">
        <v>142.6</v>
      </c>
      <c r="F42" s="83">
        <v>9.157</v>
      </c>
      <c r="G42" s="94">
        <v>147.13999999999999</v>
      </c>
      <c r="H42" s="94">
        <v>0.16400000000000001</v>
      </c>
      <c r="I42" s="91">
        <v>149.4</v>
      </c>
      <c r="J42" s="144">
        <v>1.385</v>
      </c>
      <c r="K42" s="85" t="s">
        <v>65</v>
      </c>
      <c r="L42" s="86">
        <f t="shared" si="2"/>
        <v>0</v>
      </c>
      <c r="M42" s="61"/>
      <c r="N42" s="127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28">
        <f t="shared" ref="AC42:AN42" si="10">IF(AC43&gt;$BV$62,"tad",AVERAGE(AC7:AC21))</f>
        <v>483.34066666666672</v>
      </c>
      <c r="AD42" s="129">
        <f t="shared" si="10"/>
        <v>778.8606666666667</v>
      </c>
      <c r="AE42" s="129">
        <f t="shared" si="10"/>
        <v>1086.6173333333331</v>
      </c>
      <c r="AF42" s="130">
        <f t="shared" si="10"/>
        <v>1313.9053333333334</v>
      </c>
      <c r="AG42" s="130">
        <f t="shared" si="10"/>
        <v>1311.3946666666666</v>
      </c>
      <c r="AH42" s="130">
        <f t="shared" si="10"/>
        <v>1021.8973333333332</v>
      </c>
      <c r="AI42" s="130">
        <f t="shared" si="10"/>
        <v>788.71199999999999</v>
      </c>
      <c r="AJ42" s="130">
        <f t="shared" si="10"/>
        <v>629.90133333333335</v>
      </c>
      <c r="AK42" s="130">
        <f t="shared" si="10"/>
        <v>0</v>
      </c>
      <c r="AL42" s="130">
        <f t="shared" si="10"/>
        <v>0</v>
      </c>
      <c r="AM42" s="130">
        <f t="shared" si="10"/>
        <v>0</v>
      </c>
      <c r="AN42" s="131">
        <f t="shared" si="10"/>
        <v>0</v>
      </c>
      <c r="AO42" s="27"/>
      <c r="AP42" s="100"/>
      <c r="AQ42"/>
      <c r="AR42"/>
      <c r="AS42"/>
      <c r="AT42" s="111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2">
        <v>239.5</v>
      </c>
      <c r="F43" s="83">
        <v>2.6720000000000002</v>
      </c>
      <c r="G43" s="94">
        <v>235.85</v>
      </c>
      <c r="H43" s="137">
        <v>0.89300000000000002</v>
      </c>
      <c r="I43" s="91">
        <v>236.27</v>
      </c>
      <c r="J43" s="144">
        <v>1.0529999999999999</v>
      </c>
      <c r="K43" s="85" t="s">
        <v>65</v>
      </c>
      <c r="L43" s="86">
        <f t="shared" si="2"/>
        <v>0</v>
      </c>
      <c r="M43" s="61"/>
      <c r="N43" s="138" t="s">
        <v>90</v>
      </c>
      <c r="O43" s="122">
        <v>0</v>
      </c>
      <c r="P43" s="122">
        <v>0</v>
      </c>
      <c r="Q43" s="122">
        <v>0</v>
      </c>
      <c r="R43" s="122">
        <v>0</v>
      </c>
      <c r="S43" s="122">
        <v>0</v>
      </c>
      <c r="T43" s="122">
        <v>0</v>
      </c>
      <c r="U43" s="122">
        <v>0</v>
      </c>
      <c r="V43" s="122">
        <v>0</v>
      </c>
      <c r="W43" s="122">
        <v>0</v>
      </c>
      <c r="X43" s="122">
        <v>0</v>
      </c>
      <c r="Y43" s="122">
        <v>0</v>
      </c>
      <c r="Z43" s="122">
        <v>0</v>
      </c>
      <c r="AB43" s="36" t="s">
        <v>90</v>
      </c>
      <c r="AC43" s="140">
        <f t="shared" ref="AC43:AN43" si="11">IF(AR52&gt;0,AR52,0)</f>
        <v>0</v>
      </c>
      <c r="AD43" s="141">
        <f>IF(AS52&gt;0,AS52,0)</f>
        <v>0</v>
      </c>
      <c r="AE43" s="141">
        <f t="shared" si="11"/>
        <v>0</v>
      </c>
      <c r="AF43" s="141">
        <f t="shared" si="11"/>
        <v>0</v>
      </c>
      <c r="AG43" s="141">
        <f t="shared" si="11"/>
        <v>0</v>
      </c>
      <c r="AH43" s="141">
        <f t="shared" si="11"/>
        <v>0</v>
      </c>
      <c r="AI43" s="141">
        <f t="shared" si="11"/>
        <v>0</v>
      </c>
      <c r="AJ43" s="141">
        <f t="shared" si="11"/>
        <v>0</v>
      </c>
      <c r="AK43" s="141">
        <f t="shared" si="11"/>
        <v>0</v>
      </c>
      <c r="AL43" s="141">
        <f t="shared" si="11"/>
        <v>0</v>
      </c>
      <c r="AM43" s="141">
        <f t="shared" si="11"/>
        <v>0</v>
      </c>
      <c r="AN43" s="145">
        <f t="shared" si="11"/>
        <v>0</v>
      </c>
      <c r="AO43" s="27"/>
      <c r="AP43" s="100"/>
      <c r="AQ43"/>
      <c r="AR43"/>
      <c r="AS43"/>
      <c r="AT43" s="111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2">
        <v>120.5</v>
      </c>
      <c r="F44" s="83">
        <v>3.677</v>
      </c>
      <c r="G44" s="94">
        <v>118.8</v>
      </c>
      <c r="H44" s="94">
        <v>0.88100000000000001</v>
      </c>
      <c r="I44" s="91">
        <v>119.16</v>
      </c>
      <c r="J44" s="107">
        <v>1.3620000000000001</v>
      </c>
      <c r="K44" s="85" t="s">
        <v>65</v>
      </c>
      <c r="L44" s="86">
        <f t="shared" si="2"/>
        <v>0</v>
      </c>
      <c r="M44" s="61"/>
      <c r="N44" s="46" t="s">
        <v>93</v>
      </c>
      <c r="O44" s="146">
        <f>SUM(O22:O37)/15</f>
        <v>685.31133333333332</v>
      </c>
      <c r="P44" s="146">
        <f>SUM(P22:P37)/12</f>
        <v>1120.1016666666665</v>
      </c>
      <c r="Q44" s="146">
        <f t="shared" ref="Q44:V44" si="12">SUM(Q22:Q37)/15</f>
        <v>1239.2573333333335</v>
      </c>
      <c r="R44" s="146">
        <f>SUM(R22:R37)/14</f>
        <v>1386.9964285714286</v>
      </c>
      <c r="S44" s="146">
        <f t="shared" si="12"/>
        <v>1350.6426666666666</v>
      </c>
      <c r="T44" s="146">
        <f>SUM(T22:T37)/14</f>
        <v>476.26857142857142</v>
      </c>
      <c r="U44" s="146">
        <f t="shared" si="12"/>
        <v>0</v>
      </c>
      <c r="V44" s="146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28">
        <f>IF(AC45&gt;$BV$62,"tad",AVERAGE(AC22:AC37))</f>
        <v>588.27187500000014</v>
      </c>
      <c r="AD44" s="129">
        <f t="shared" ref="AD44:AN44" si="13">IF(AD45&gt;$BV$62,"tad",AVERAGE(AD22:AD37))</f>
        <v>757.31</v>
      </c>
      <c r="AE44" s="129">
        <f t="shared" si="13"/>
        <v>1217.8962499999998</v>
      </c>
      <c r="AF44" s="129">
        <f t="shared" si="13"/>
        <v>1342.426666666667</v>
      </c>
      <c r="AG44" s="129">
        <f t="shared" si="13"/>
        <v>1173.714375</v>
      </c>
      <c r="AH44" s="129">
        <f t="shared" si="13"/>
        <v>896.27200000000005</v>
      </c>
      <c r="AI44" s="129">
        <f t="shared" si="13"/>
        <v>694.86687500000016</v>
      </c>
      <c r="AJ44" s="129">
        <f t="shared" si="13"/>
        <v>412.23437500000006</v>
      </c>
      <c r="AK44" s="129">
        <f t="shared" si="13"/>
        <v>0</v>
      </c>
      <c r="AL44" s="129">
        <f t="shared" si="13"/>
        <v>0</v>
      </c>
      <c r="AM44" s="129">
        <f t="shared" si="13"/>
        <v>0</v>
      </c>
      <c r="AN44" s="147">
        <f t="shared" si="13"/>
        <v>0</v>
      </c>
      <c r="AO44" s="27"/>
      <c r="AP44" s="100"/>
      <c r="AQ44"/>
      <c r="AR44"/>
      <c r="AS44"/>
      <c r="AT44" s="111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2">
        <v>110.56</v>
      </c>
      <c r="F45" s="83">
        <v>2.75</v>
      </c>
      <c r="G45" s="94">
        <v>108.65</v>
      </c>
      <c r="H45" s="94">
        <v>0.78700000000000003</v>
      </c>
      <c r="I45" s="91">
        <v>108.11</v>
      </c>
      <c r="J45" s="107">
        <v>0.54800000000000004</v>
      </c>
      <c r="K45" s="85" t="s">
        <v>65</v>
      </c>
      <c r="L45" s="86">
        <f t="shared" si="2"/>
        <v>0</v>
      </c>
      <c r="M45" s="61"/>
      <c r="N45" s="138" t="s">
        <v>90</v>
      </c>
      <c r="O45" s="122">
        <v>0</v>
      </c>
      <c r="P45" s="122">
        <v>0</v>
      </c>
      <c r="Q45" s="122">
        <v>0</v>
      </c>
      <c r="R45" s="122">
        <v>0</v>
      </c>
      <c r="S45" s="122">
        <v>0</v>
      </c>
      <c r="T45" s="122">
        <v>0</v>
      </c>
      <c r="U45" s="122">
        <v>0</v>
      </c>
      <c r="V45" s="122">
        <v>0</v>
      </c>
      <c r="W45" s="122">
        <v>0</v>
      </c>
      <c r="X45" s="122">
        <v>0</v>
      </c>
      <c r="Y45" s="122">
        <v>0</v>
      </c>
      <c r="Z45" s="122">
        <v>0</v>
      </c>
      <c r="AB45" s="36" t="s">
        <v>90</v>
      </c>
      <c r="AC45" s="140">
        <f t="shared" ref="AC45:AN45" si="14">IF(AR58&gt;0,AR58,0)</f>
        <v>0</v>
      </c>
      <c r="AD45" s="141">
        <f t="shared" si="14"/>
        <v>0</v>
      </c>
      <c r="AE45" s="141">
        <f t="shared" si="14"/>
        <v>0</v>
      </c>
      <c r="AF45" s="141">
        <f t="shared" si="14"/>
        <v>0</v>
      </c>
      <c r="AG45" s="141">
        <f t="shared" si="14"/>
        <v>0</v>
      </c>
      <c r="AH45" s="141">
        <f t="shared" si="14"/>
        <v>0</v>
      </c>
      <c r="AI45" s="141">
        <f t="shared" si="14"/>
        <v>0</v>
      </c>
      <c r="AJ45" s="141">
        <f t="shared" si="14"/>
        <v>0</v>
      </c>
      <c r="AK45" s="141">
        <f t="shared" si="14"/>
        <v>0</v>
      </c>
      <c r="AL45" s="141">
        <f t="shared" si="14"/>
        <v>0</v>
      </c>
      <c r="AM45" s="141">
        <f t="shared" si="14"/>
        <v>0</v>
      </c>
      <c r="AN45" s="145">
        <f t="shared" si="14"/>
        <v>0</v>
      </c>
      <c r="AO45" s="27"/>
      <c r="AP45" s="100"/>
      <c r="AQ45"/>
      <c r="AR45"/>
      <c r="AS45"/>
      <c r="AT45" s="148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2">
        <v>72</v>
      </c>
      <c r="F46" s="83">
        <v>38.036000000000001</v>
      </c>
      <c r="G46" s="82">
        <v>50.55</v>
      </c>
      <c r="H46" s="83">
        <v>5.0730000000000004</v>
      </c>
      <c r="I46" s="91">
        <v>46.69</v>
      </c>
      <c r="J46" s="144">
        <v>1.5</v>
      </c>
      <c r="K46" s="85" t="s">
        <v>96</v>
      </c>
      <c r="L46" s="86">
        <f t="shared" si="2"/>
        <v>0</v>
      </c>
      <c r="M46" s="61"/>
      <c r="O46" s="149"/>
      <c r="P46" s="149"/>
      <c r="Q46" s="149"/>
      <c r="R46" s="150"/>
      <c r="S46" s="149"/>
      <c r="T46" s="149"/>
      <c r="U46" s="149"/>
      <c r="V46" s="149"/>
      <c r="W46" s="149"/>
      <c r="X46" s="149"/>
      <c r="Y46" s="149"/>
      <c r="Z46" s="149"/>
      <c r="AB46" s="27"/>
      <c r="AC46" s="151"/>
      <c r="AD46" s="151"/>
      <c r="AE46" s="151"/>
      <c r="AF46" s="152"/>
      <c r="AG46" s="151"/>
      <c r="AH46" s="151"/>
      <c r="AI46" s="151"/>
      <c r="AJ46" s="151"/>
      <c r="AK46" s="151"/>
      <c r="AL46" s="151"/>
      <c r="AM46" s="151"/>
      <c r="AN46" s="151"/>
      <c r="AO46" s="27"/>
      <c r="AP46" s="100"/>
      <c r="AQ46"/>
      <c r="AR46"/>
      <c r="AS46"/>
      <c r="AT46" s="148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2">
        <v>185</v>
      </c>
      <c r="F47" s="83">
        <v>388.72199999999998</v>
      </c>
      <c r="G47" s="91">
        <v>157.80000000000001</v>
      </c>
      <c r="H47" s="92">
        <v>146.24199999999999</v>
      </c>
      <c r="I47" s="91">
        <v>153.04</v>
      </c>
      <c r="J47" s="144">
        <v>117.425</v>
      </c>
      <c r="K47" s="85" t="s">
        <v>99</v>
      </c>
      <c r="L47" s="86">
        <f t="shared" si="2"/>
        <v>0</v>
      </c>
      <c r="M47" s="61"/>
      <c r="AB47" s="153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5"/>
      <c r="AP47" s="100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7">
        <v>38</v>
      </c>
      <c r="C48" s="88" t="s">
        <v>100</v>
      </c>
      <c r="D48" s="88" t="s">
        <v>101</v>
      </c>
      <c r="E48" s="82">
        <v>231</v>
      </c>
      <c r="F48" s="83">
        <v>23.24</v>
      </c>
      <c r="G48" s="91">
        <v>230.36</v>
      </c>
      <c r="H48" s="92">
        <v>16.172000000000001</v>
      </c>
      <c r="I48" s="91">
        <v>228.16</v>
      </c>
      <c r="J48" s="144">
        <v>5.774</v>
      </c>
      <c r="K48" s="85" t="s">
        <v>102</v>
      </c>
      <c r="L48" s="86">
        <f>IF(J48=0,"Waduk Kosong",)</f>
        <v>0</v>
      </c>
      <c r="M48" s="156"/>
      <c r="N48" s="157"/>
      <c r="AB48" s="158" t="s">
        <v>103</v>
      </c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60"/>
      <c r="AP48" s="100"/>
      <c r="AQ48"/>
      <c r="AR48" s="161" t="s">
        <v>7</v>
      </c>
      <c r="AS48" s="161" t="s">
        <v>8</v>
      </c>
      <c r="AT48" s="161" t="s">
        <v>9</v>
      </c>
      <c r="AU48" s="161" t="s">
        <v>10</v>
      </c>
      <c r="AV48" s="161" t="s">
        <v>104</v>
      </c>
      <c r="AW48" s="161" t="s">
        <v>12</v>
      </c>
      <c r="AX48" s="161" t="s">
        <v>13</v>
      </c>
      <c r="AY48" s="161" t="s">
        <v>105</v>
      </c>
      <c r="AZ48" s="161" t="s">
        <v>15</v>
      </c>
      <c r="BA48" s="161" t="s">
        <v>106</v>
      </c>
      <c r="BB48" s="161" t="s">
        <v>107</v>
      </c>
      <c r="BC48" s="161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89">
        <v>149.30000000000001</v>
      </c>
      <c r="F49" s="90">
        <v>17.670000000000002</v>
      </c>
      <c r="G49" s="89">
        <v>148.05000000000001</v>
      </c>
      <c r="H49" s="90">
        <v>9.66</v>
      </c>
      <c r="I49" s="89">
        <v>149.05699999999999</v>
      </c>
      <c r="J49" s="162">
        <v>10.67</v>
      </c>
      <c r="K49" s="85" t="s">
        <v>110</v>
      </c>
      <c r="L49" s="86">
        <f>IF(J49=0,"Waduk Kosong",)</f>
        <v>0</v>
      </c>
      <c r="M49" s="61"/>
      <c r="AB49" s="163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0"/>
      <c r="AP49" s="165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66">
        <v>38.11</v>
      </c>
      <c r="J50" s="167">
        <v>0.312</v>
      </c>
      <c r="K50" s="85"/>
      <c r="L50" s="86">
        <f>IF(J50=0,"Waduk Kosong",)</f>
        <v>0</v>
      </c>
      <c r="M50" s="61"/>
      <c r="AB50" s="163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0"/>
      <c r="AP50" s="100"/>
      <c r="AQ50" s="168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69">
        <v>41</v>
      </c>
      <c r="C51" s="170" t="s">
        <v>113</v>
      </c>
      <c r="D51" s="170" t="s">
        <v>55</v>
      </c>
      <c r="E51" s="171">
        <v>70</v>
      </c>
      <c r="F51" s="172">
        <v>0.81699999999999995</v>
      </c>
      <c r="G51" s="171">
        <v>69.900000000000006</v>
      </c>
      <c r="H51" s="172">
        <v>0.8</v>
      </c>
      <c r="I51" s="173">
        <v>65.099999999999795</v>
      </c>
      <c r="J51" s="174">
        <v>0.11600000000000001</v>
      </c>
      <c r="K51" s="85"/>
      <c r="L51" s="175">
        <f>IF(J51=0,"Waduk Kosong",)</f>
        <v>0</v>
      </c>
      <c r="M51" s="61"/>
      <c r="AB51" s="163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0"/>
      <c r="AP51" s="100"/>
      <c r="AQ51" s="148" t="s">
        <v>114</v>
      </c>
      <c r="AR51" s="148">
        <f t="shared" ref="AR51:BC51" si="15">COUNT(AC7:AC21)</f>
        <v>15</v>
      </c>
      <c r="AS51" s="148">
        <f t="shared" si="15"/>
        <v>15</v>
      </c>
      <c r="AT51" s="148">
        <f t="shared" si="15"/>
        <v>15</v>
      </c>
      <c r="AU51" s="148">
        <f t="shared" si="15"/>
        <v>15</v>
      </c>
      <c r="AV51" s="148">
        <f t="shared" si="15"/>
        <v>15</v>
      </c>
      <c r="AW51" s="148">
        <f t="shared" si="15"/>
        <v>15</v>
      </c>
      <c r="AX51" s="148">
        <f t="shared" si="15"/>
        <v>15</v>
      </c>
      <c r="AY51" s="148">
        <f t="shared" si="15"/>
        <v>15</v>
      </c>
      <c r="AZ51" s="148">
        <f t="shared" si="15"/>
        <v>15</v>
      </c>
      <c r="BA51" s="148">
        <f t="shared" si="15"/>
        <v>15</v>
      </c>
      <c r="BB51" s="148">
        <f t="shared" si="15"/>
        <v>15</v>
      </c>
      <c r="BC51" s="148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76"/>
      <c r="F52" s="177">
        <f>SUM(F11:F51)</f>
        <v>1806.642478</v>
      </c>
      <c r="G52" s="176"/>
      <c r="H52" s="177">
        <f>SUM(H11:H51)</f>
        <v>827.9449999999996</v>
      </c>
      <c r="I52" s="176"/>
      <c r="J52" s="178">
        <f>SUM(J11:J51)</f>
        <v>590.28687163987149</v>
      </c>
      <c r="K52" s="179"/>
      <c r="L52" s="180"/>
      <c r="M52" s="61"/>
      <c r="AB52" s="163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0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0.71295420787597219</v>
      </c>
      <c r="K53" s="189"/>
      <c r="L53" s="190"/>
      <c r="M53" s="61"/>
      <c r="AB53" s="163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0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8" t="s">
        <v>119</v>
      </c>
      <c r="D54" s="78"/>
      <c r="E54" s="192">
        <f>'[1]RINCI 1'!E18</f>
        <v>1726.8225980000002</v>
      </c>
      <c r="F54" s="193">
        <v>1</v>
      </c>
      <c r="G54" s="193">
        <f>+H52/F52*100%</f>
        <v>0.45827827590800152</v>
      </c>
      <c r="H54" s="193"/>
      <c r="I54" s="194">
        <f>+J52/F52</f>
        <v>0.32673142518675546</v>
      </c>
      <c r="J54" s="194"/>
      <c r="K54" s="195"/>
      <c r="L54" s="195"/>
      <c r="M54" s="61"/>
      <c r="AB54" s="163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0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8" t="s">
        <v>120</v>
      </c>
      <c r="D55" s="78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3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0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3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0"/>
      <c r="AP56" s="181"/>
      <c r="AQ56" s="168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4"/>
      <c r="D57" s="204"/>
      <c r="E57" s="204"/>
      <c r="F57" s="205">
        <v>25</v>
      </c>
      <c r="G57" s="31" t="s">
        <v>19</v>
      </c>
      <c r="H57" s="205">
        <v>2019</v>
      </c>
      <c r="I57" s="204"/>
      <c r="J57" s="204"/>
      <c r="K57" s="206"/>
      <c r="L57" s="207"/>
      <c r="M57" s="203"/>
      <c r="Y57" s="3" t="s">
        <v>122</v>
      </c>
      <c r="AB57" s="163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0"/>
      <c r="AP57" s="181">
        <f>COUNT(AC44:AN44)</f>
        <v>12</v>
      </c>
      <c r="AQ57" s="148" t="s">
        <v>114</v>
      </c>
      <c r="AR57" s="148">
        <f t="shared" ref="AR57:BC57" si="17">COUNT(AC22:AC37)</f>
        <v>16</v>
      </c>
      <c r="AS57" s="148">
        <f t="shared" si="17"/>
        <v>16</v>
      </c>
      <c r="AT57" s="148">
        <f t="shared" si="17"/>
        <v>16</v>
      </c>
      <c r="AU57" s="148">
        <f t="shared" si="17"/>
        <v>15</v>
      </c>
      <c r="AV57" s="148">
        <f t="shared" si="17"/>
        <v>16</v>
      </c>
      <c r="AW57" s="148">
        <f t="shared" si="17"/>
        <v>15</v>
      </c>
      <c r="AX57" s="148">
        <f t="shared" si="17"/>
        <v>16</v>
      </c>
      <c r="AY57" s="148">
        <f t="shared" si="17"/>
        <v>16</v>
      </c>
      <c r="AZ57" s="148">
        <f t="shared" si="17"/>
        <v>16</v>
      </c>
      <c r="BA57" s="148">
        <f t="shared" si="17"/>
        <v>16</v>
      </c>
      <c r="BB57" s="148">
        <f t="shared" si="17"/>
        <v>15</v>
      </c>
      <c r="BC57" s="148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123</v>
      </c>
      <c r="L58" s="2"/>
      <c r="M58" s="203"/>
      <c r="AB58" s="163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0"/>
      <c r="AP58" s="100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3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0"/>
      <c r="AP59" s="100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124</v>
      </c>
      <c r="G60" s="221" t="s">
        <v>30</v>
      </c>
      <c r="H60" s="220" t="s">
        <v>124</v>
      </c>
      <c r="I60" s="221" t="s">
        <v>30</v>
      </c>
      <c r="J60" s="220" t="s">
        <v>124</v>
      </c>
      <c r="K60" s="222"/>
      <c r="L60" s="2"/>
      <c r="M60" s="203"/>
      <c r="AB60" s="163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0"/>
      <c r="AP60" s="100"/>
      <c r="AQ60"/>
      <c r="AR60" s="223" t="s">
        <v>125</v>
      </c>
      <c r="AS60" s="224"/>
      <c r="AT60" s="225">
        <f>SUM(AC45:AN45)+SUM(AC43:AN43)</f>
        <v>0</v>
      </c>
      <c r="AU60" s="226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1"/>
      <c r="AB61" s="163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0"/>
      <c r="AP61" s="100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49.65</v>
      </c>
      <c r="J62" s="233">
        <v>5.8789999999999996</v>
      </c>
      <c r="K62" s="234" t="str">
        <f>IF(I62&gt;E62,"Limpas","")</f>
        <v/>
      </c>
      <c r="L62" s="235">
        <v>26.335000000000001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0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333.09</v>
      </c>
      <c r="J63" s="241">
        <v>2.5619999999999998</v>
      </c>
      <c r="K63" s="234"/>
      <c r="L63" s="242">
        <v>2.66</v>
      </c>
      <c r="M63" s="243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0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71.48</v>
      </c>
      <c r="J64" s="241">
        <v>17.791</v>
      </c>
      <c r="K64" s="234" t="str">
        <f>IF(I64&gt;E64,"Limpas","")</f>
        <v/>
      </c>
      <c r="L64" s="242">
        <v>42.128999999999998</v>
      </c>
      <c r="M64" s="244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0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460.83</v>
      </c>
      <c r="J65" s="241">
        <v>13.852</v>
      </c>
      <c r="K65" s="234" t="str">
        <f>IF(I65&gt;E65,"Limpas","")</f>
        <v/>
      </c>
      <c r="L65" s="246">
        <v>39.944000000000003</v>
      </c>
      <c r="M65" s="247"/>
      <c r="N65" s="61"/>
      <c r="AB65" s="248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0"/>
      <c r="AQ65" s="249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0">
        <v>2.14</v>
      </c>
      <c r="I66" s="251">
        <v>193.69</v>
      </c>
      <c r="J66" s="233">
        <v>0.77300000000000002</v>
      </c>
      <c r="K66" s="234"/>
      <c r="L66" s="252">
        <v>9.0030000000000001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3" t="e">
        <f>+#REF!&amp;"  hari"</f>
        <v>#REF!</v>
      </c>
      <c r="AN66"/>
      <c r="AO66"/>
      <c r="AP66" s="100"/>
      <c r="AQ66" s="249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0">
        <v>0.8</v>
      </c>
      <c r="I67" s="251">
        <v>307.2</v>
      </c>
      <c r="J67" s="233">
        <v>0.49199999999999999</v>
      </c>
      <c r="K67" s="234" t="str">
        <f>IF(I67&gt;E67,"Limpas","")</f>
        <v/>
      </c>
      <c r="L67" s="254">
        <v>4.4550000000000001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0"/>
      <c r="AQ67" s="249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1">
        <v>80.59</v>
      </c>
      <c r="J68" s="241">
        <v>307.39987163987155</v>
      </c>
      <c r="K68" s="234" t="str">
        <f>IF(I68&gt;E68,"Limpas","")</f>
        <v/>
      </c>
      <c r="L68" s="252">
        <v>482.8334752834761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0"/>
      <c r="AQ68" s="249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5">
        <v>112.6</v>
      </c>
      <c r="J69" s="233">
        <v>0</v>
      </c>
      <c r="K69" s="234" t="str">
        <f>IF(I69&gt;E69,"Limpas","")</f>
        <v/>
      </c>
      <c r="L69" s="256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0"/>
      <c r="AQ69" s="249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1">
        <v>116.95</v>
      </c>
      <c r="J70" s="233">
        <v>0.752</v>
      </c>
      <c r="K70" s="234" t="str">
        <f>IF(I70&gt;E70,"Limpas","")</f>
        <v/>
      </c>
      <c r="L70" s="252">
        <v>0.97599999999999998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0"/>
      <c r="AQ70" s="249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1">
        <v>40.58</v>
      </c>
      <c r="J71" s="233">
        <v>0.28499999999999998</v>
      </c>
      <c r="K71" s="234" t="str">
        <f>IF(I71&gt;E71,"Limpas","")</f>
        <v/>
      </c>
      <c r="L71" s="252">
        <v>0.93300000000000005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0"/>
      <c r="AQ71" s="249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57">
        <v>49.06</v>
      </c>
      <c r="J72" s="233">
        <v>0.36499999999999999</v>
      </c>
      <c r="K72" s="234" t="str">
        <f t="shared" ref="K72:K98" si="23">IF(I72&gt;E72,"Limpas","")</f>
        <v/>
      </c>
      <c r="L72" s="252">
        <v>2.3410000000000002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0"/>
      <c r="AQ72" s="249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1">
        <v>75.599999999999994</v>
      </c>
      <c r="J73" s="233">
        <v>0.33</v>
      </c>
      <c r="K73" s="234" t="str">
        <f t="shared" si="23"/>
        <v/>
      </c>
      <c r="L73" s="252">
        <v>0.80700000000000005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0"/>
      <c r="AQ73" s="249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1">
        <v>79.92</v>
      </c>
      <c r="J74" s="233">
        <v>8.4000000000000005E-2</v>
      </c>
      <c r="K74" s="234" t="str">
        <f t="shared" si="23"/>
        <v/>
      </c>
      <c r="L74" s="252">
        <v>0.42599999999999999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0"/>
      <c r="AQ74" s="249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1">
        <v>67.710000000000008</v>
      </c>
      <c r="J75" s="233">
        <v>1.2999999999999999E-2</v>
      </c>
      <c r="K75" s="234" t="str">
        <f t="shared" si="23"/>
        <v/>
      </c>
      <c r="L75" s="252">
        <v>0.14699999999999999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0"/>
      <c r="AQ75" s="249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1">
        <v>45.51</v>
      </c>
      <c r="J76" s="233">
        <v>0.184</v>
      </c>
      <c r="K76" s="234" t="str">
        <f t="shared" si="23"/>
        <v/>
      </c>
      <c r="L76" s="252">
        <v>0.38500000000000001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0"/>
      <c r="AQ76" s="249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129.32</v>
      </c>
      <c r="J77" s="258">
        <v>99.557000000000002</v>
      </c>
      <c r="K77" s="234" t="str">
        <f t="shared" si="23"/>
        <v/>
      </c>
      <c r="L77" s="259">
        <v>323.27999999999997</v>
      </c>
      <c r="M77" s="244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0"/>
      <c r="AQ77" s="249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0">
        <v>104.86</v>
      </c>
      <c r="J78" s="258">
        <v>3.9E-2</v>
      </c>
      <c r="K78" s="234">
        <v>480.10199999999998</v>
      </c>
      <c r="L78" s="259">
        <v>0.38200000000000001</v>
      </c>
      <c r="M78" s="244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0"/>
      <c r="AQ78" s="249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198.96</v>
      </c>
      <c r="J79" s="258">
        <v>8.9999999999999993E-3</v>
      </c>
      <c r="K79" s="234" t="str">
        <f t="shared" si="23"/>
        <v/>
      </c>
      <c r="L79" s="259">
        <v>0.22800000000000001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0"/>
      <c r="AQ79" s="249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0">
        <v>218.92</v>
      </c>
      <c r="J80" s="260">
        <v>0.216</v>
      </c>
      <c r="K80" s="234" t="str">
        <f t="shared" si="23"/>
        <v/>
      </c>
      <c r="L80" s="261">
        <v>0.45700000000000002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0"/>
      <c r="AQ80" s="249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0">
        <v>190.64</v>
      </c>
      <c r="J81" s="258">
        <v>3.7999999999999999E-2</v>
      </c>
      <c r="K81" s="234" t="str">
        <f t="shared" si="23"/>
        <v/>
      </c>
      <c r="L81" s="259">
        <v>0.39400000000000002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0"/>
      <c r="AQ81" s="249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0">
        <v>166.71</v>
      </c>
      <c r="J82" s="258">
        <v>0</v>
      </c>
      <c r="K82" s="234">
        <v>226.68</v>
      </c>
      <c r="L82" s="259">
        <v>0.14199999999999999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0"/>
      <c r="AQ82" s="249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2">
        <v>220.54</v>
      </c>
      <c r="J83" s="263">
        <v>0.14099999999999999</v>
      </c>
      <c r="K83" s="234">
        <v>26.036999999999999</v>
      </c>
      <c r="L83" s="261">
        <v>0.47399999999999998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0"/>
      <c r="AQ83" s="249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0">
        <v>235.51</v>
      </c>
      <c r="J84" s="260">
        <v>0</v>
      </c>
      <c r="K84" s="234">
        <v>235.744</v>
      </c>
      <c r="L84" s="261">
        <v>0.55300000000000005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0"/>
      <c r="AQ84" s="249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144.04</v>
      </c>
      <c r="J85" s="260">
        <v>0.432</v>
      </c>
      <c r="K85" s="234" t="str">
        <f t="shared" si="23"/>
        <v/>
      </c>
      <c r="L85" s="261">
        <v>2.3479999999999999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0"/>
      <c r="AQ85" s="249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0">
        <v>166.32</v>
      </c>
      <c r="H86" s="250">
        <v>0.39800000000000002</v>
      </c>
      <c r="I86" s="239">
        <v>223.05</v>
      </c>
      <c r="J86" s="258">
        <v>4.7E-2</v>
      </c>
      <c r="K86" s="234">
        <v>500</v>
      </c>
      <c r="L86" s="259">
        <v>3.2240000000000002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0"/>
      <c r="AQ86" s="249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0">
        <v>315.85000000000002</v>
      </c>
      <c r="H87" s="250">
        <v>0.114</v>
      </c>
      <c r="I87" s="250">
        <v>315</v>
      </c>
      <c r="J87" s="260">
        <v>7.1999999999999995E-2</v>
      </c>
      <c r="K87" s="234" t="str">
        <f t="shared" si="23"/>
        <v/>
      </c>
      <c r="L87" s="261">
        <v>0.66800000000000004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0"/>
      <c r="AQ87" s="249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0">
        <v>123.3</v>
      </c>
      <c r="J88" s="258">
        <v>1.4999999999999999E-2</v>
      </c>
      <c r="K88" s="234">
        <v>275.45699999999999</v>
      </c>
      <c r="L88" s="259">
        <v>0.5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0"/>
      <c r="AQ88" s="249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275.57</v>
      </c>
      <c r="J89" s="258">
        <v>0</v>
      </c>
      <c r="K89" s="234">
        <v>85.683999999999997</v>
      </c>
      <c r="L89" s="259">
        <v>0.49099999999999999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0"/>
      <c r="AQ89" s="249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0">
        <v>95.52</v>
      </c>
      <c r="J90" s="260">
        <v>0.255</v>
      </c>
      <c r="K90" s="234" t="str">
        <f t="shared" si="23"/>
        <v/>
      </c>
      <c r="L90" s="261">
        <v>0.91600000000000004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0"/>
      <c r="AQ90" s="249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0">
        <v>187.96</v>
      </c>
      <c r="J91" s="260">
        <v>2.4E-2</v>
      </c>
      <c r="K91" s="234" t="str">
        <f t="shared" si="23"/>
        <v/>
      </c>
      <c r="L91" s="261">
        <v>7.6999999999999999E-2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0"/>
      <c r="AQ91" s="249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0">
        <v>167.3</v>
      </c>
      <c r="J92" s="260">
        <v>2E-3</v>
      </c>
      <c r="K92" s="234">
        <v>8.4770000000000003</v>
      </c>
      <c r="L92" s="261">
        <v>8.7999999999999995E-2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0"/>
      <c r="AQ92" s="249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149.41</v>
      </c>
      <c r="J93" s="264">
        <v>1.395</v>
      </c>
      <c r="K93" s="234" t="str">
        <f t="shared" si="23"/>
        <v>Limpas</v>
      </c>
      <c r="L93" s="265">
        <v>7.7119999999999997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0"/>
      <c r="AQ93" s="249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236.28</v>
      </c>
      <c r="J94" s="264">
        <v>1.0569999999999999</v>
      </c>
      <c r="K94" s="234" t="str">
        <f t="shared" si="23"/>
        <v/>
      </c>
      <c r="L94" s="265">
        <v>2.363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0"/>
      <c r="AQ94" s="249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119.16</v>
      </c>
      <c r="J95" s="258">
        <v>1.3620000000000001</v>
      </c>
      <c r="K95" s="234" t="str">
        <f t="shared" si="23"/>
        <v/>
      </c>
      <c r="L95" s="259">
        <v>3.944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0"/>
      <c r="AQ95" s="249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108.12</v>
      </c>
      <c r="J96" s="258">
        <v>0.55200000000000005</v>
      </c>
      <c r="K96" s="234"/>
      <c r="L96" s="259">
        <v>2.351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0"/>
      <c r="AQ96" s="249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46.71</v>
      </c>
      <c r="J97" s="264">
        <v>1.5129999999999999</v>
      </c>
      <c r="K97" s="234" t="str">
        <f t="shared" si="23"/>
        <v/>
      </c>
      <c r="L97" s="265">
        <v>22.465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0"/>
      <c r="AQ97" s="249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175</v>
      </c>
      <c r="H98" s="240">
        <v>290.05700000000002</v>
      </c>
      <c r="I98" s="91">
        <v>153.04</v>
      </c>
      <c r="J98" s="266">
        <v>117.425</v>
      </c>
      <c r="K98" s="234" t="str">
        <f t="shared" si="23"/>
        <v/>
      </c>
      <c r="L98" s="265">
        <v>276.51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0"/>
      <c r="AQ98" s="249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228.11</v>
      </c>
      <c r="J99" s="264">
        <v>5.6470000000000002</v>
      </c>
      <c r="K99" s="234" t="str">
        <f>IF(I99&gt;E99,"Limpas","")</f>
        <v/>
      </c>
      <c r="L99" s="265">
        <v>11.31</v>
      </c>
      <c r="M99" s="15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0"/>
      <c r="AQ99" s="249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149.066</v>
      </c>
      <c r="J100" s="267">
        <v>10.68</v>
      </c>
      <c r="K100" s="268" t="s">
        <v>110</v>
      </c>
      <c r="L100" s="269">
        <v>11.01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0"/>
      <c r="AQ100" s="249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0">
        <v>38.119999999999997</v>
      </c>
      <c r="J101" s="264">
        <v>0.314</v>
      </c>
      <c r="K101" s="268" t="s">
        <v>99</v>
      </c>
      <c r="L101" s="269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0"/>
      <c r="AQ101" s="249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69">
        <v>41</v>
      </c>
      <c r="C102" s="271" t="s">
        <v>113</v>
      </c>
      <c r="D102" s="271" t="s">
        <v>55</v>
      </c>
      <c r="E102" s="272">
        <v>70</v>
      </c>
      <c r="F102" s="273">
        <v>0.81699999999999995</v>
      </c>
      <c r="G102" s="272">
        <v>70</v>
      </c>
      <c r="H102" s="273">
        <v>0.82</v>
      </c>
      <c r="I102" s="251">
        <v>65.149999999999807</v>
      </c>
      <c r="J102" s="264">
        <v>0.123</v>
      </c>
      <c r="K102" s="274"/>
      <c r="L102" s="269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0"/>
      <c r="AQ102" s="249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27" t="s">
        <v>115</v>
      </c>
      <c r="D103" s="227"/>
      <c r="E103" s="275"/>
      <c r="F103" s="276">
        <f>SUM(F62:F102)</f>
        <v>1813.882478</v>
      </c>
      <c r="G103" s="275"/>
      <c r="H103" s="276">
        <f>SUM(H65:H102)</f>
        <v>805.6500000000002</v>
      </c>
      <c r="I103" s="275"/>
      <c r="J103" s="277">
        <f>SUM(J62:J102)</f>
        <v>591.67687163987171</v>
      </c>
      <c r="K103" s="278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0"/>
      <c r="AQ103" s="249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79"/>
      <c r="F104" s="280"/>
      <c r="G104" s="281"/>
      <c r="H104" s="282">
        <v>1</v>
      </c>
      <c r="I104" s="279"/>
      <c r="J104" s="283">
        <f>IFERROR(+J103/H103,0)</f>
        <v>0.73440932370119971</v>
      </c>
      <c r="K104" s="284"/>
      <c r="L104" s="285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0"/>
      <c r="AQ104" s="249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86" t="s">
        <v>119</v>
      </c>
      <c r="D105" s="287"/>
      <c r="E105" s="288">
        <v>1736.79</v>
      </c>
      <c r="F105" s="289">
        <v>1</v>
      </c>
      <c r="G105" s="290" t="s">
        <v>117</v>
      </c>
      <c r="H105" s="289">
        <f>+H103/F103*100%</f>
        <v>0.44415777194579648</v>
      </c>
      <c r="I105" s="291"/>
      <c r="J105" s="292">
        <f>+J103/F103</f>
        <v>0.32619360891134408</v>
      </c>
      <c r="K105" s="293"/>
      <c r="L105" s="285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0"/>
      <c r="AQ105" s="249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86" t="s">
        <v>120</v>
      </c>
      <c r="D106" s="287"/>
      <c r="E106" s="294">
        <f>F103-E105</f>
        <v>77.092478000000028</v>
      </c>
      <c r="F106" s="295"/>
      <c r="G106" s="201"/>
      <c r="H106" s="295"/>
      <c r="I106" s="198"/>
      <c r="J106" s="295"/>
      <c r="K106" s="296"/>
      <c r="L106" s="296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0"/>
      <c r="AQ106" s="249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4"/>
      <c r="D107" s="204"/>
      <c r="E107" s="204"/>
      <c r="F107" s="205">
        <v>24</v>
      </c>
      <c r="G107" s="31" t="s">
        <v>19</v>
      </c>
      <c r="H107" s="205">
        <v>2019</v>
      </c>
      <c r="I107" s="204"/>
      <c r="J107" s="204"/>
      <c r="K107" s="206"/>
      <c r="L107" s="207"/>
      <c r="M107" s="29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0"/>
      <c r="AQ107" s="249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123</v>
      </c>
      <c r="L108" s="2"/>
      <c r="M108" s="29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0"/>
      <c r="AQ108" s="249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0"/>
      <c r="AQ109" s="249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124</v>
      </c>
      <c r="G110" s="221" t="s">
        <v>30</v>
      </c>
      <c r="H110" s="220" t="s">
        <v>124</v>
      </c>
      <c r="I110" s="221" t="s">
        <v>30</v>
      </c>
      <c r="J110" s="220" t="s">
        <v>124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0"/>
      <c r="AQ110" s="249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0"/>
      <c r="AQ111" s="249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49.7</v>
      </c>
      <c r="J112" s="233">
        <v>6.0039999999999996</v>
      </c>
      <c r="K112" s="299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0"/>
      <c r="AQ112" s="249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333.02</v>
      </c>
      <c r="J113" s="241">
        <v>2.52</v>
      </c>
      <c r="K113" s="299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0"/>
      <c r="AQ113" s="249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71.569999999999993</v>
      </c>
      <c r="J114" s="241">
        <v>18.138999999999999</v>
      </c>
      <c r="K114" s="299"/>
      <c r="L114" s="242"/>
      <c r="M114" s="300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0"/>
      <c r="AQ114" s="249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460.84</v>
      </c>
      <c r="J115" s="241">
        <v>13.952</v>
      </c>
      <c r="K115" s="299" t="str">
        <f t="shared" ref="K115:K148" si="27">IF(I115&gt;E115,"Limpas","")</f>
        <v/>
      </c>
      <c r="L115" s="246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0"/>
      <c r="AQ115" s="249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0">
        <v>1.218</v>
      </c>
      <c r="I116" s="251">
        <v>193.69</v>
      </c>
      <c r="J116" s="258">
        <v>0.77300000000000002</v>
      </c>
      <c r="K116" s="299" t="str">
        <f t="shared" si="27"/>
        <v/>
      </c>
      <c r="L116" s="252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0"/>
      <c r="AQ116" s="249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0">
        <v>0.65700000000000003</v>
      </c>
      <c r="I117" s="251">
        <v>307.2</v>
      </c>
      <c r="J117" s="258">
        <v>0.49199999999999999</v>
      </c>
      <c r="K117" s="299" t="str">
        <f t="shared" si="27"/>
        <v/>
      </c>
      <c r="L117" s="254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0"/>
      <c r="AQ117" s="249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1">
        <v>80.59</v>
      </c>
      <c r="J118" s="258">
        <v>307.39987163987155</v>
      </c>
      <c r="K118" s="299" t="str">
        <f t="shared" si="27"/>
        <v/>
      </c>
      <c r="L118" s="252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0"/>
      <c r="AQ118" s="249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5">
        <v>112.6</v>
      </c>
      <c r="J119" s="258">
        <v>0</v>
      </c>
      <c r="K119" s="299" t="str">
        <f t="shared" si="27"/>
        <v/>
      </c>
      <c r="L119" s="25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0"/>
      <c r="AQ119" s="249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1">
        <v>116.95</v>
      </c>
      <c r="J120" s="258">
        <v>0.752</v>
      </c>
      <c r="K120" s="299" t="str">
        <f t="shared" si="27"/>
        <v/>
      </c>
      <c r="L120" s="252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0"/>
      <c r="AQ120" s="249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1">
        <v>40.64</v>
      </c>
      <c r="J121" s="301">
        <v>0.30099999999999999</v>
      </c>
      <c r="K121" s="299" t="str">
        <f t="shared" si="27"/>
        <v/>
      </c>
      <c r="L121" s="252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0"/>
      <c r="AQ121" s="249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57">
        <v>49.08</v>
      </c>
      <c r="J122" s="258">
        <v>0.38400000000000001</v>
      </c>
      <c r="K122" s="299" t="str">
        <f t="shared" si="27"/>
        <v/>
      </c>
      <c r="L122" s="25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0"/>
      <c r="AQ122" s="249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1">
        <v>75.61</v>
      </c>
      <c r="J123" s="258">
        <v>0.33100000000000002</v>
      </c>
      <c r="K123" s="299" t="str">
        <f t="shared" si="27"/>
        <v/>
      </c>
      <c r="L123" s="252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0"/>
      <c r="AQ123" s="249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1">
        <v>79.94</v>
      </c>
      <c r="J124" s="258">
        <v>8.5999999999999993E-2</v>
      </c>
      <c r="K124" s="299" t="str">
        <f t="shared" si="27"/>
        <v/>
      </c>
      <c r="L124" s="252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0"/>
      <c r="AQ124" s="249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1">
        <v>67.73</v>
      </c>
      <c r="J125" s="258">
        <v>1.4E-2</v>
      </c>
      <c r="K125" s="299" t="str">
        <f t="shared" si="27"/>
        <v/>
      </c>
      <c r="L125" s="252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0"/>
      <c r="AQ125" s="249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1">
        <v>45.52</v>
      </c>
      <c r="J126" s="258">
        <v>0.185</v>
      </c>
      <c r="K126" s="299" t="str">
        <f t="shared" si="27"/>
        <v/>
      </c>
      <c r="L126" s="252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0"/>
      <c r="AQ126" s="249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129.4</v>
      </c>
      <c r="J127" s="258">
        <v>100.745</v>
      </c>
      <c r="K127" s="299" t="str">
        <f t="shared" si="27"/>
        <v/>
      </c>
      <c r="L127" s="259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0"/>
      <c r="AQ127" s="249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0">
        <v>104.87</v>
      </c>
      <c r="J128" s="258">
        <v>3.9E-2</v>
      </c>
      <c r="K128" s="299">
        <v>480.10199999999998</v>
      </c>
      <c r="L128" s="259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0"/>
      <c r="AQ128" s="249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198.96</v>
      </c>
      <c r="J129" s="258">
        <v>8.9999999999999993E-3</v>
      </c>
      <c r="K129" s="299" t="str">
        <f t="shared" si="27"/>
        <v/>
      </c>
      <c r="L129" s="259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0"/>
      <c r="AQ129" s="249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0">
        <v>218.93</v>
      </c>
      <c r="J130" s="260">
        <v>0.216</v>
      </c>
      <c r="K130" s="299" t="str">
        <f t="shared" si="27"/>
        <v/>
      </c>
      <c r="L130" s="261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0"/>
      <c r="AQ130" s="249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0">
        <v>190.66</v>
      </c>
      <c r="J131" s="258">
        <v>3.7999999999999999E-2</v>
      </c>
      <c r="K131" s="299" t="str">
        <f t="shared" si="27"/>
        <v/>
      </c>
      <c r="L131" s="259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0"/>
      <c r="AQ131" s="249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0">
        <v>166.71</v>
      </c>
      <c r="J132" s="258">
        <v>0</v>
      </c>
      <c r="K132" s="299">
        <v>226.68</v>
      </c>
      <c r="L132" s="259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0"/>
      <c r="AQ132" s="249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2">
        <v>220.55</v>
      </c>
      <c r="J133" s="263">
        <v>0.14099999999999999</v>
      </c>
      <c r="K133" s="299">
        <v>26.036999999999999</v>
      </c>
      <c r="L133" s="261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0"/>
      <c r="AQ133" s="249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0">
        <v>235.51</v>
      </c>
      <c r="J134" s="260">
        <v>0</v>
      </c>
      <c r="K134" s="299">
        <v>235.744</v>
      </c>
      <c r="L134" s="261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0"/>
      <c r="AQ134" s="249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144.07</v>
      </c>
      <c r="J135" s="260">
        <v>0.442</v>
      </c>
      <c r="K135" s="299" t="str">
        <f t="shared" si="27"/>
        <v/>
      </c>
      <c r="L135" s="261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0"/>
      <c r="AQ135" s="249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0">
        <v>166.32</v>
      </c>
      <c r="H136" s="250">
        <v>0.39800000000000002</v>
      </c>
      <c r="I136" s="239">
        <v>223.06</v>
      </c>
      <c r="J136" s="258">
        <v>4.8000000000000001E-2</v>
      </c>
      <c r="K136" s="299">
        <v>500</v>
      </c>
      <c r="L136" s="259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0"/>
      <c r="AQ136" s="249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0">
        <v>315.85000000000002</v>
      </c>
      <c r="H137" s="250">
        <v>0.114</v>
      </c>
      <c r="I137" s="250">
        <v>315</v>
      </c>
      <c r="J137" s="260">
        <v>7.1999999999999995E-2</v>
      </c>
      <c r="K137" s="299" t="str">
        <f t="shared" si="27"/>
        <v/>
      </c>
      <c r="L137" s="261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0"/>
      <c r="AQ137" s="249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0">
        <v>123.4</v>
      </c>
      <c r="J138" s="258">
        <v>0.02</v>
      </c>
      <c r="K138" s="299">
        <v>275.45699999999999</v>
      </c>
      <c r="L138" s="259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0"/>
      <c r="AQ138" s="249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275.57</v>
      </c>
      <c r="J139" s="258">
        <v>0</v>
      </c>
      <c r="K139" s="299" t="str">
        <f t="shared" si="27"/>
        <v/>
      </c>
      <c r="L139" s="259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0"/>
      <c r="AQ139" s="249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0">
        <v>95.54</v>
      </c>
      <c r="J140" s="260">
        <v>0.25800000000000001</v>
      </c>
      <c r="K140" s="299" t="str">
        <f t="shared" si="27"/>
        <v/>
      </c>
      <c r="L140" s="261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0"/>
      <c r="AQ140" s="249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0">
        <v>187.99</v>
      </c>
      <c r="J141" s="260">
        <v>2.5000000000000001E-2</v>
      </c>
      <c r="K141" s="299" t="str">
        <f t="shared" si="27"/>
        <v/>
      </c>
      <c r="L141" s="261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0"/>
      <c r="AQ141" s="249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0">
        <v>167.3</v>
      </c>
      <c r="J142" s="260">
        <v>2E-3</v>
      </c>
      <c r="K142" s="299">
        <v>8.4770000000000003</v>
      </c>
      <c r="L142" s="261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0"/>
      <c r="AQ142" s="249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149.44999999999999</v>
      </c>
      <c r="J143" s="264">
        <v>1.4359999999999999</v>
      </c>
      <c r="K143" s="299" t="str">
        <f>IF(I143&gt;E143,"Limpas","")</f>
        <v>Limpas</v>
      </c>
      <c r="L143" s="265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0"/>
      <c r="AQ143" s="249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236.3</v>
      </c>
      <c r="J144" s="264">
        <v>1.0660000000000001</v>
      </c>
      <c r="K144" s="299" t="str">
        <f t="shared" si="27"/>
        <v/>
      </c>
      <c r="L144" s="265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0"/>
      <c r="AQ144" s="249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119.17</v>
      </c>
      <c r="J145" s="258">
        <v>1.3759999999999999</v>
      </c>
      <c r="K145" s="299" t="str">
        <f t="shared" si="27"/>
        <v/>
      </c>
      <c r="L145" s="259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0"/>
      <c r="AQ145" s="249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108.13</v>
      </c>
      <c r="J146" s="258">
        <v>0.55600000000000005</v>
      </c>
      <c r="K146" s="299" t="str">
        <f t="shared" si="27"/>
        <v/>
      </c>
      <c r="L146" s="259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0"/>
      <c r="AQ146" s="249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46.73</v>
      </c>
      <c r="J147" s="264">
        <v>1.526</v>
      </c>
      <c r="K147" s="299">
        <v>31.690999999999999</v>
      </c>
      <c r="L147" s="265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0"/>
      <c r="AQ147" s="249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91">
        <v>153.04</v>
      </c>
      <c r="J148" s="266">
        <v>117.425</v>
      </c>
      <c r="K148" s="299" t="str">
        <f t="shared" si="27"/>
        <v/>
      </c>
      <c r="L148" s="265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0"/>
      <c r="AQ148" s="249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228.11</v>
      </c>
      <c r="J149" s="264">
        <v>5.6470000000000002</v>
      </c>
      <c r="K149" s="299" t="str">
        <f>IF(I149&gt;E149,"Limpas","")</f>
        <v/>
      </c>
      <c r="L149" s="265"/>
      <c r="M149" s="15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0"/>
      <c r="AQ149" s="249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149.09399999999999</v>
      </c>
      <c r="J150" s="267">
        <v>10.71</v>
      </c>
      <c r="K150" s="302" t="s">
        <v>110</v>
      </c>
      <c r="L150" s="269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0"/>
      <c r="AQ150" s="249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0">
        <v>38.130000000000003</v>
      </c>
      <c r="J151" s="264">
        <v>0.316</v>
      </c>
      <c r="K151" s="302" t="s">
        <v>99</v>
      </c>
      <c r="L151" s="269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0"/>
      <c r="AQ151" s="249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69">
        <v>41</v>
      </c>
      <c r="C152" s="271" t="s">
        <v>113</v>
      </c>
      <c r="D152" s="271" t="s">
        <v>55</v>
      </c>
      <c r="E152" s="272">
        <v>70</v>
      </c>
      <c r="F152" s="273">
        <v>0.81699999999999995</v>
      </c>
      <c r="G152" s="272">
        <v>70</v>
      </c>
      <c r="H152" s="273">
        <v>0.82</v>
      </c>
      <c r="I152" s="251">
        <v>65.199999999999903</v>
      </c>
      <c r="J152" s="264">
        <v>0.13</v>
      </c>
      <c r="K152" s="302"/>
      <c r="L152" s="269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0"/>
      <c r="AQ152" s="249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27" t="s">
        <v>115</v>
      </c>
      <c r="D153" s="227"/>
      <c r="E153" s="275"/>
      <c r="F153" s="276">
        <f>SUM(F112:F152)</f>
        <v>1813.882478</v>
      </c>
      <c r="G153" s="275"/>
      <c r="H153" s="276">
        <f>SUM(H115:H152)</f>
        <v>609.5870000000001</v>
      </c>
      <c r="I153" s="275"/>
      <c r="J153" s="277">
        <f>SUM(J112:J152)</f>
        <v>593.57587163987159</v>
      </c>
      <c r="K153" s="303"/>
      <c r="L153" s="304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0"/>
      <c r="AQ153" s="249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79"/>
      <c r="F154" s="280"/>
      <c r="G154" s="281"/>
      <c r="H154" s="282">
        <v>1</v>
      </c>
      <c r="I154" s="279"/>
      <c r="J154" s="283">
        <f>IFERROR(+J153/H153,0)</f>
        <v>0.97373446553137044</v>
      </c>
      <c r="K154" s="305"/>
      <c r="L154" s="306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0"/>
      <c r="AQ154" s="249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86" t="s">
        <v>119</v>
      </c>
      <c r="D155" s="287"/>
      <c r="E155" s="288">
        <v>1736.79</v>
      </c>
      <c r="F155" s="289">
        <v>1</v>
      </c>
      <c r="G155" s="290" t="s">
        <v>117</v>
      </c>
      <c r="H155" s="289">
        <f>+H153/F153*100%</f>
        <v>0.33606752774420928</v>
      </c>
      <c r="I155" s="291"/>
      <c r="J155" s="292">
        <f>+J153/F153</f>
        <v>0.32724053451045665</v>
      </c>
      <c r="K155" s="307"/>
      <c r="L155" s="308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0"/>
      <c r="AQ155" s="249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86" t="s">
        <v>120</v>
      </c>
      <c r="D156" s="287"/>
      <c r="E156" s="294">
        <f>F153-E155</f>
        <v>77.092478000000028</v>
      </c>
      <c r="F156" s="295"/>
      <c r="G156" s="201"/>
      <c r="H156" s="295"/>
      <c r="I156" s="198"/>
      <c r="J156" s="295"/>
      <c r="K156" s="296"/>
      <c r="L156" s="296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0"/>
      <c r="AQ156" s="249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4"/>
      <c r="D157" s="204"/>
      <c r="E157" s="204"/>
      <c r="F157" s="205">
        <v>23</v>
      </c>
      <c r="G157" s="31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0"/>
      <c r="AQ157" s="249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123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0"/>
      <c r="AQ158" s="249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0"/>
      <c r="AQ159" s="249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124</v>
      </c>
      <c r="G160" s="221" t="s">
        <v>30</v>
      </c>
      <c r="H160" s="220" t="s">
        <v>124</v>
      </c>
      <c r="I160" s="221" t="s">
        <v>30</v>
      </c>
      <c r="J160" s="220" t="s">
        <v>124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0"/>
      <c r="AQ160" s="249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5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0"/>
      <c r="AQ161" s="249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49.75</v>
      </c>
      <c r="J162" s="233">
        <v>6.1280000000000001</v>
      </c>
      <c r="K162" s="232">
        <v>0</v>
      </c>
      <c r="L162" s="309">
        <v>13.249000000000001</v>
      </c>
      <c r="M162" s="310"/>
      <c r="N162" s="31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0"/>
      <c r="AQ162" s="249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333.02</v>
      </c>
      <c r="J163" s="241">
        <v>2.52</v>
      </c>
      <c r="K163" s="232">
        <v>0</v>
      </c>
      <c r="L163" s="312">
        <v>2.6419999999999999</v>
      </c>
      <c r="M163" s="313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0"/>
      <c r="AQ163" s="249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71.650000000000006</v>
      </c>
      <c r="J164" s="241">
        <v>18.454000000000001</v>
      </c>
      <c r="K164" s="232">
        <v>0</v>
      </c>
      <c r="L164" s="312">
        <v>28.838000000000001</v>
      </c>
      <c r="M164" s="310"/>
      <c r="N164" s="31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0"/>
      <c r="AQ164" s="249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460.85</v>
      </c>
      <c r="J165" s="241">
        <v>14.052</v>
      </c>
      <c r="K165" s="232">
        <v>0</v>
      </c>
      <c r="L165" s="314">
        <v>19.309999999999999</v>
      </c>
      <c r="M165" s="315"/>
      <c r="N165" s="316"/>
      <c r="O165" s="31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0"/>
      <c r="AQ165" s="249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0">
        <v>1.218</v>
      </c>
      <c r="I166" s="251">
        <v>193.69</v>
      </c>
      <c r="J166" s="241">
        <v>0.77300000000000002</v>
      </c>
      <c r="K166" s="232">
        <v>0</v>
      </c>
      <c r="L166" s="318">
        <v>3.9390000000000001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0"/>
      <c r="AQ166" s="249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0">
        <v>0.65700000000000003</v>
      </c>
      <c r="I167" s="251">
        <v>307.2</v>
      </c>
      <c r="J167" s="241">
        <v>0.49199999999999999</v>
      </c>
      <c r="K167" s="232">
        <v>0</v>
      </c>
      <c r="L167" s="319">
        <v>0.74299999999999999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0"/>
      <c r="AQ167" s="249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1">
        <v>80.59</v>
      </c>
      <c r="J168" s="241">
        <v>307.39987163987155</v>
      </c>
      <c r="K168" s="232">
        <v>0</v>
      </c>
      <c r="L168" s="318">
        <v>325.52505362740447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0"/>
      <c r="AQ168" s="249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5">
        <v>112.6</v>
      </c>
      <c r="J169" s="241">
        <v>0</v>
      </c>
      <c r="K169" s="232">
        <v>0</v>
      </c>
      <c r="L169" s="320">
        <v>0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0"/>
      <c r="AQ169" s="249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1">
        <v>116.96</v>
      </c>
      <c r="J170" s="241">
        <v>0.755</v>
      </c>
      <c r="K170" s="232">
        <v>0</v>
      </c>
      <c r="L170" s="318">
        <v>0.76400000000000001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0"/>
      <c r="AQ170" s="249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1">
        <v>40.700000000000003</v>
      </c>
      <c r="J171" s="241">
        <v>0.317</v>
      </c>
      <c r="K171" s="232">
        <v>0</v>
      </c>
      <c r="L171" s="318">
        <v>0.94499999999999995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0"/>
      <c r="AQ171" s="249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57">
        <v>49.1</v>
      </c>
      <c r="J172" s="241">
        <v>0.40300000000000002</v>
      </c>
      <c r="K172" s="232">
        <v>0</v>
      </c>
      <c r="L172" s="318">
        <v>1.3149999999999999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0"/>
      <c r="AQ172" s="249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1">
        <v>75.62</v>
      </c>
      <c r="J173" s="241">
        <v>0.33200000000000002</v>
      </c>
      <c r="K173" s="232">
        <v>0</v>
      </c>
      <c r="L173" s="318">
        <v>0.35199999999999998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0"/>
      <c r="AQ173" s="249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1">
        <v>79.959999999999994</v>
      </c>
      <c r="J174" s="241">
        <v>8.6999999999999994E-2</v>
      </c>
      <c r="K174" s="232">
        <v>0</v>
      </c>
      <c r="L174" s="318">
        <v>0.16200000000000001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0"/>
      <c r="AQ174" s="249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1">
        <v>67.73</v>
      </c>
      <c r="J175" s="241">
        <v>1.4E-2</v>
      </c>
      <c r="K175" s="232">
        <v>0</v>
      </c>
      <c r="L175" s="318">
        <v>1.6E-2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0"/>
      <c r="AQ175" s="249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1">
        <v>45.53</v>
      </c>
      <c r="J176" s="241">
        <v>0.187</v>
      </c>
      <c r="K176" s="232">
        <v>0</v>
      </c>
      <c r="L176" s="318">
        <v>0.23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0"/>
      <c r="AQ176" s="249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129.49</v>
      </c>
      <c r="J177" s="258">
        <v>102.081</v>
      </c>
      <c r="K177" s="232">
        <v>0</v>
      </c>
      <c r="L177" s="321">
        <v>203.37200000000001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0"/>
      <c r="AQ177" s="249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0">
        <v>104.88</v>
      </c>
      <c r="J178" s="258">
        <v>3.9E-2</v>
      </c>
      <c r="K178" s="232">
        <v>0</v>
      </c>
      <c r="L178" s="321">
        <v>0.17399999999999999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0"/>
      <c r="AQ178" s="249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198.96</v>
      </c>
      <c r="J179" s="258">
        <v>8.9999999999999993E-3</v>
      </c>
      <c r="K179" s="232">
        <v>0</v>
      </c>
      <c r="L179" s="321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0"/>
      <c r="AQ179" s="249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0">
        <v>218.94</v>
      </c>
      <c r="J180" s="260">
        <v>0.217</v>
      </c>
      <c r="K180" s="232">
        <v>0</v>
      </c>
      <c r="L180" s="322">
        <v>0.25900000000000001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0"/>
      <c r="AQ180" s="249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0">
        <v>190.68</v>
      </c>
      <c r="J181" s="258">
        <v>3.9E-2</v>
      </c>
      <c r="K181" s="232">
        <v>0</v>
      </c>
      <c r="L181" s="321">
        <v>7.0000000000000007E-2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0"/>
      <c r="AQ181" s="249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0">
        <v>166.71</v>
      </c>
      <c r="J182" s="258">
        <v>0</v>
      </c>
      <c r="K182" s="232">
        <v>0</v>
      </c>
      <c r="L182" s="321">
        <v>5.8000000000000003E-2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0"/>
      <c r="AQ182" s="249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2">
        <v>220.72</v>
      </c>
      <c r="J183" s="263">
        <v>0.15</v>
      </c>
      <c r="K183" s="232">
        <v>0</v>
      </c>
      <c r="L183" s="323">
        <v>0.20300000000000001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0"/>
      <c r="AQ183" s="249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0">
        <v>235.51</v>
      </c>
      <c r="J184" s="260">
        <v>0</v>
      </c>
      <c r="K184" s="232">
        <v>0</v>
      </c>
      <c r="L184" s="322">
        <v>0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0"/>
      <c r="AQ184" s="249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144.1</v>
      </c>
      <c r="J185" s="260">
        <v>0.45100000000000001</v>
      </c>
      <c r="K185" s="232">
        <v>0</v>
      </c>
      <c r="L185" s="322">
        <v>1.2629999999999999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0"/>
      <c r="AQ185" s="249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0">
        <v>166.32</v>
      </c>
      <c r="H186" s="250">
        <v>0.39800000000000002</v>
      </c>
      <c r="I186" s="239">
        <v>223.08</v>
      </c>
      <c r="J186" s="258">
        <v>0.05</v>
      </c>
      <c r="K186" s="232">
        <v>0</v>
      </c>
      <c r="L186" s="321">
        <v>0.33400000000000002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0"/>
      <c r="AQ186" s="249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0">
        <v>315.85000000000002</v>
      </c>
      <c r="H187" s="250">
        <v>0.114</v>
      </c>
      <c r="I187" s="250">
        <v>315</v>
      </c>
      <c r="J187" s="260">
        <v>7.1999999999999995E-2</v>
      </c>
      <c r="K187" s="232">
        <v>0</v>
      </c>
      <c r="L187" s="322">
        <v>7.1999999999999995E-2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0"/>
      <c r="AQ187" s="249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0">
        <v>123.4</v>
      </c>
      <c r="J188" s="258">
        <v>0.02</v>
      </c>
      <c r="K188" s="232">
        <v>0</v>
      </c>
      <c r="L188" s="321">
        <v>0.19600000000000001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0"/>
      <c r="AQ188" s="249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275.57</v>
      </c>
      <c r="J189" s="258">
        <v>0</v>
      </c>
      <c r="K189" s="232">
        <v>0</v>
      </c>
      <c r="L189" s="321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0"/>
      <c r="AQ189" s="249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0">
        <v>95.56</v>
      </c>
      <c r="J190" s="260">
        <v>0.26200000000000001</v>
      </c>
      <c r="K190" s="232">
        <v>0</v>
      </c>
      <c r="L190" s="322">
        <v>0.61799999999999999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0"/>
      <c r="AQ190" s="249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0">
        <v>188.02</v>
      </c>
      <c r="J191" s="260">
        <v>2.5000000000000001E-2</v>
      </c>
      <c r="K191" s="232">
        <v>0</v>
      </c>
      <c r="L191" s="322">
        <v>6.4000000000000001E-2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0"/>
      <c r="AQ191" s="249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0">
        <v>167.3</v>
      </c>
      <c r="J192" s="260">
        <v>2E-3</v>
      </c>
      <c r="K192" s="232">
        <v>0</v>
      </c>
      <c r="L192" s="322">
        <v>2E-3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0"/>
      <c r="AQ192" s="249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149.46</v>
      </c>
      <c r="J193" s="264">
        <v>1.446</v>
      </c>
      <c r="K193" s="232">
        <v>0</v>
      </c>
      <c r="L193" s="324">
        <v>3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0"/>
      <c r="AQ193" s="249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236.32</v>
      </c>
      <c r="J194" s="264">
        <v>1.0740000000000001</v>
      </c>
      <c r="K194" s="232">
        <v>0</v>
      </c>
      <c r="L194" s="324">
        <v>1.448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0"/>
      <c r="AQ194" s="249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119.18</v>
      </c>
      <c r="J195" s="258">
        <v>1.39</v>
      </c>
      <c r="K195" s="232">
        <v>0</v>
      </c>
      <c r="L195" s="321">
        <v>2.2000000000000002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0"/>
      <c r="AQ195" s="249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108.17</v>
      </c>
      <c r="J196" s="258">
        <v>0.57399999999999995</v>
      </c>
      <c r="K196" s="232">
        <v>0</v>
      </c>
      <c r="L196" s="321">
        <v>0.97299999999999998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0"/>
      <c r="AQ196" s="249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46.75</v>
      </c>
      <c r="J197" s="264">
        <v>1.538</v>
      </c>
      <c r="K197" s="232">
        <v>0</v>
      </c>
      <c r="L197" s="324">
        <v>2.61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0"/>
      <c r="AQ197" s="249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91">
        <v>153</v>
      </c>
      <c r="J198" s="266">
        <v>117.187</v>
      </c>
      <c r="K198" s="232">
        <v>0</v>
      </c>
      <c r="L198" s="324">
        <v>159.84299999999999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0"/>
      <c r="AQ198" s="249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228.29</v>
      </c>
      <c r="J199" s="264">
        <v>6.125</v>
      </c>
      <c r="K199" s="232">
        <v>0</v>
      </c>
      <c r="L199" s="318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0"/>
      <c r="AQ199" s="249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149.10400000000001</v>
      </c>
      <c r="J200" s="267">
        <v>10.72</v>
      </c>
      <c r="K200" s="232">
        <v>0</v>
      </c>
      <c r="L200" s="238">
        <v>11.01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0"/>
      <c r="AQ200" s="249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0">
        <v>38.14</v>
      </c>
      <c r="J201" s="264">
        <v>0.318</v>
      </c>
      <c r="K201" s="232">
        <v>0</v>
      </c>
      <c r="L201" s="231">
        <v>0.41399999999999998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0"/>
      <c r="AQ201" s="249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69">
        <v>41</v>
      </c>
      <c r="C202" s="271" t="s">
        <v>113</v>
      </c>
      <c r="D202" s="271" t="s">
        <v>55</v>
      </c>
      <c r="E202" s="272">
        <v>70</v>
      </c>
      <c r="F202" s="273">
        <v>0.81699999999999995</v>
      </c>
      <c r="G202" s="272">
        <v>70</v>
      </c>
      <c r="H202" s="273">
        <v>0.82</v>
      </c>
      <c r="I202" s="251">
        <v>65.249999999999901</v>
      </c>
      <c r="J202" s="264">
        <v>0.13700000000000001</v>
      </c>
      <c r="K202" s="232">
        <v>0</v>
      </c>
      <c r="L202" s="273">
        <v>0.47299999999999998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0"/>
      <c r="AQ202" s="249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27" t="s">
        <v>115</v>
      </c>
      <c r="D203" s="227"/>
      <c r="E203" s="275"/>
      <c r="F203" s="276">
        <f>SUM(F162:F202)</f>
        <v>1813.882478</v>
      </c>
      <c r="G203" s="275"/>
      <c r="H203" s="325">
        <f>SUM(H165:H202)</f>
        <v>707.09900000000005</v>
      </c>
      <c r="I203" s="326"/>
      <c r="J203" s="327">
        <f>SUM(J162:J202)</f>
        <v>595.83987163987149</v>
      </c>
      <c r="K203" s="277">
        <f>SUM(K162:K202)</f>
        <v>0</v>
      </c>
      <c r="L203" s="277">
        <f>SUM(L162:L202)</f>
        <v>793.09705362740431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0"/>
      <c r="AQ203" s="249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79"/>
      <c r="F204" s="280"/>
      <c r="G204" s="281"/>
      <c r="H204" s="328">
        <v>1</v>
      </c>
      <c r="I204" s="306"/>
      <c r="J204" s="329">
        <f>IFERROR(+J203/H203,0)</f>
        <v>0.84265410026017773</v>
      </c>
      <c r="K204" s="283">
        <f>IFERROR(+K203/I203,0)</f>
        <v>0</v>
      </c>
      <c r="L204" s="285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0"/>
      <c r="AQ204" s="249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86" t="s">
        <v>119</v>
      </c>
      <c r="D205" s="287"/>
      <c r="E205" s="288">
        <v>1736.79</v>
      </c>
      <c r="F205" s="289">
        <v>1</v>
      </c>
      <c r="G205" s="290" t="s">
        <v>117</v>
      </c>
      <c r="H205" s="330">
        <f>+H203/F203*100%</f>
        <v>0.38982624760764684</v>
      </c>
      <c r="I205" s="306"/>
      <c r="J205" s="331">
        <f>+J203/F203</f>
        <v>0.32848868593562297</v>
      </c>
      <c r="K205" s="292"/>
      <c r="L205" s="285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0"/>
      <c r="AQ205" s="249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86" t="s">
        <v>120</v>
      </c>
      <c r="D206" s="287"/>
      <c r="E206" s="294">
        <f>F203-E205</f>
        <v>77.092478000000028</v>
      </c>
      <c r="F206" s="295"/>
      <c r="G206" s="201"/>
      <c r="H206" s="295"/>
      <c r="I206" s="198"/>
      <c r="J206" s="295"/>
      <c r="K206" s="296"/>
      <c r="L206" s="285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0"/>
      <c r="AQ206" s="249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4"/>
      <c r="D207" s="204"/>
      <c r="E207" s="204"/>
      <c r="F207" s="205">
        <v>22</v>
      </c>
      <c r="G207" s="31" t="s">
        <v>19</v>
      </c>
      <c r="H207" s="205">
        <v>2019</v>
      </c>
      <c r="I207" s="204"/>
      <c r="J207" s="204"/>
      <c r="K207" s="206"/>
      <c r="L207" s="285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0"/>
      <c r="AQ207" s="249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123</v>
      </c>
      <c r="L208" s="285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0"/>
      <c r="AQ208" s="249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5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0"/>
      <c r="AQ209" s="249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124</v>
      </c>
      <c r="G210" s="221" t="s">
        <v>30</v>
      </c>
      <c r="H210" s="220" t="s">
        <v>124</v>
      </c>
      <c r="I210" s="221" t="s">
        <v>30</v>
      </c>
      <c r="J210" s="220" t="s">
        <v>124</v>
      </c>
      <c r="K210" s="222"/>
      <c r="L210" s="285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0"/>
      <c r="AQ210" s="249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5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0"/>
      <c r="AQ211" s="249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49.78</v>
      </c>
      <c r="J212" s="233">
        <v>6.2030000000000003</v>
      </c>
      <c r="K212" s="232"/>
      <c r="L212" s="332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0"/>
      <c r="AQ212" s="249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333.01</v>
      </c>
      <c r="J213" s="241">
        <v>2.5139999999999998</v>
      </c>
      <c r="K213" s="232"/>
      <c r="L213" s="333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0"/>
      <c r="AQ213" s="249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71.75</v>
      </c>
      <c r="J214" s="241">
        <v>18.853999999999999</v>
      </c>
      <c r="K214" s="232"/>
      <c r="L214" s="333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0"/>
      <c r="AQ214" s="249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460.85</v>
      </c>
      <c r="J215" s="241">
        <v>14.052</v>
      </c>
      <c r="K215" s="232"/>
      <c r="L215" s="334"/>
      <c r="M215" s="316"/>
      <c r="N215" s="31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0"/>
      <c r="AQ215" s="249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0">
        <v>1.218</v>
      </c>
      <c r="I216" s="251">
        <v>193.69</v>
      </c>
      <c r="J216" s="241">
        <v>0.77300000000000002</v>
      </c>
      <c r="K216" s="232"/>
      <c r="L216" s="335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0"/>
      <c r="AQ216" s="249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0">
        <v>0.65700000000000003</v>
      </c>
      <c r="I217" s="251">
        <v>307.2</v>
      </c>
      <c r="J217" s="241">
        <v>0.49199999999999999</v>
      </c>
      <c r="K217" s="232"/>
      <c r="L217" s="335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0"/>
      <c r="AQ217" s="249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1">
        <v>80.59</v>
      </c>
      <c r="J218" s="241">
        <v>307.39987163987155</v>
      </c>
      <c r="K218" s="232"/>
      <c r="L218" s="335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0"/>
      <c r="AQ218" s="249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5">
        <v>112.6</v>
      </c>
      <c r="J219" s="241">
        <v>0</v>
      </c>
      <c r="K219" s="232"/>
      <c r="L219" s="336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0"/>
      <c r="AQ219" s="249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1">
        <v>116.96</v>
      </c>
      <c r="J220" s="241">
        <v>0.755</v>
      </c>
      <c r="K220" s="232"/>
      <c r="L220" s="335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0"/>
      <c r="AQ220" s="249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1">
        <v>40.76</v>
      </c>
      <c r="J221" s="241">
        <v>0.33300000000000002</v>
      </c>
      <c r="K221" s="232"/>
      <c r="L221" s="335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0"/>
      <c r="AQ221" s="249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57">
        <v>49.12</v>
      </c>
      <c r="J222" s="241">
        <v>0.42199999999999999</v>
      </c>
      <c r="K222" s="232"/>
      <c r="L222" s="33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0"/>
      <c r="AQ222" s="249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1">
        <v>75.63</v>
      </c>
      <c r="J223" s="241">
        <v>0.33300000000000002</v>
      </c>
      <c r="K223" s="232"/>
      <c r="L223" s="335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0"/>
      <c r="AQ223" s="249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1">
        <v>79.97999999999999</v>
      </c>
      <c r="J224" s="241">
        <v>8.8999999999999996E-2</v>
      </c>
      <c r="K224" s="232"/>
      <c r="L224" s="335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0"/>
      <c r="AQ224" s="249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1">
        <v>67.73</v>
      </c>
      <c r="J225" s="241">
        <v>1.4E-2</v>
      </c>
      <c r="K225" s="232"/>
      <c r="L225" s="33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0"/>
      <c r="AQ225" s="249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1">
        <v>45.54</v>
      </c>
      <c r="J226" s="241">
        <v>0.188</v>
      </c>
      <c r="K226" s="232"/>
      <c r="L226" s="335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0"/>
      <c r="AQ226" s="249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129.57</v>
      </c>
      <c r="J227" s="258">
        <v>103.95</v>
      </c>
      <c r="K227" s="232"/>
      <c r="L227" s="338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0"/>
      <c r="AQ227" s="249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0">
        <v>104.88</v>
      </c>
      <c r="J228" s="258">
        <v>9.2999999999999999E-2</v>
      </c>
      <c r="K228" s="232"/>
      <c r="L228" s="338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0"/>
      <c r="AQ228" s="249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198.96</v>
      </c>
      <c r="J229" s="258">
        <v>8.9999999999999993E-3</v>
      </c>
      <c r="K229" s="232"/>
      <c r="L229" s="338"/>
      <c r="M229" s="33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0"/>
      <c r="AQ229" s="249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0">
        <v>218.95</v>
      </c>
      <c r="J230" s="260">
        <v>0.217</v>
      </c>
      <c r="K230" s="232"/>
      <c r="L230" s="340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0"/>
      <c r="AQ230" s="249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0">
        <v>190.7</v>
      </c>
      <c r="J231" s="258">
        <v>0.04</v>
      </c>
      <c r="K231" s="232"/>
      <c r="L231" s="338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0"/>
      <c r="AQ231" s="249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0">
        <v>166.71</v>
      </c>
      <c r="J232" s="258">
        <v>0</v>
      </c>
      <c r="K232" s="232"/>
      <c r="L232" s="338"/>
      <c r="M232" s="341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0"/>
      <c r="AQ232" s="249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2">
        <v>220.85</v>
      </c>
      <c r="J233" s="263">
        <v>0.156</v>
      </c>
      <c r="K233" s="232"/>
      <c r="L233" s="340"/>
      <c r="M233" s="342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0"/>
      <c r="AQ233" s="249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0">
        <v>235.51</v>
      </c>
      <c r="J234" s="260">
        <v>0</v>
      </c>
      <c r="K234" s="232"/>
      <c r="L234" s="340"/>
      <c r="M234" s="343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0"/>
      <c r="AQ234" s="249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144.13</v>
      </c>
      <c r="J235" s="260">
        <v>0.46</v>
      </c>
      <c r="K235" s="232"/>
      <c r="L235" s="340"/>
      <c r="M235" s="342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0"/>
      <c r="AQ235" s="249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0">
        <v>166.32</v>
      </c>
      <c r="H236" s="250">
        <v>0.39800000000000002</v>
      </c>
      <c r="I236" s="239">
        <v>223.09</v>
      </c>
      <c r="J236" s="258">
        <v>5.0999999999999997E-2</v>
      </c>
      <c r="K236" s="232"/>
      <c r="L236" s="338"/>
      <c r="M236" s="344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0"/>
      <c r="AQ236" s="249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0">
        <v>315.85000000000002</v>
      </c>
      <c r="H237" s="250">
        <v>0.114</v>
      </c>
      <c r="I237" s="250">
        <v>315</v>
      </c>
      <c r="J237" s="260">
        <v>7.1999999999999995E-2</v>
      </c>
      <c r="K237" s="232"/>
      <c r="L237" s="340"/>
      <c r="M237" s="344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0"/>
      <c r="AQ237" s="249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0">
        <v>123.4</v>
      </c>
      <c r="J238" s="258">
        <v>0.02</v>
      </c>
      <c r="K238" s="232"/>
      <c r="L238" s="338"/>
      <c r="M238" s="342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0"/>
      <c r="AQ238" s="249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275.57</v>
      </c>
      <c r="J239" s="258">
        <v>0</v>
      </c>
      <c r="K239" s="232"/>
      <c r="L239" s="338"/>
      <c r="M239" s="342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0"/>
      <c r="AQ239" s="249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0">
        <v>95.58</v>
      </c>
      <c r="J240" s="260">
        <v>0.26500000000000001</v>
      </c>
      <c r="K240" s="232"/>
      <c r="L240" s="340"/>
      <c r="M240" s="342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0"/>
      <c r="AQ240" s="249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0">
        <v>188.05</v>
      </c>
      <c r="J241" s="260">
        <v>2.5999999999999999E-2</v>
      </c>
      <c r="K241" s="232"/>
      <c r="L241" s="340"/>
      <c r="M241" s="342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0"/>
      <c r="AQ241" s="249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0">
        <v>167.3</v>
      </c>
      <c r="J242" s="260">
        <v>2E-3</v>
      </c>
      <c r="K242" s="232"/>
      <c r="L242" s="340"/>
      <c r="M242" s="3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0"/>
      <c r="AQ242" s="249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149.47</v>
      </c>
      <c r="J243" s="264">
        <v>1.4570000000000001</v>
      </c>
      <c r="K243" s="232"/>
      <c r="L243" s="345"/>
      <c r="M243" s="342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0"/>
      <c r="AQ243" s="249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236.34</v>
      </c>
      <c r="J244" s="264">
        <v>1.0820000000000001</v>
      </c>
      <c r="K244" s="232"/>
      <c r="L244" s="345"/>
      <c r="M244" s="342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0"/>
      <c r="AQ244" s="249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119.18</v>
      </c>
      <c r="J245" s="258">
        <v>1.39</v>
      </c>
      <c r="K245" s="232"/>
      <c r="L245" s="338"/>
      <c r="M245" s="342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0"/>
      <c r="AQ245" s="249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108.18</v>
      </c>
      <c r="J246" s="258">
        <v>0.57799999999999996</v>
      </c>
      <c r="K246" s="232"/>
      <c r="L246" s="338"/>
      <c r="M246" s="3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0"/>
      <c r="AQ246" s="249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46.77</v>
      </c>
      <c r="J247" s="264">
        <v>1.5509999999999999</v>
      </c>
      <c r="K247" s="232" t="s">
        <v>117</v>
      </c>
      <c r="L247" s="345"/>
      <c r="M247" s="344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0"/>
      <c r="AQ247" s="249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153</v>
      </c>
      <c r="J248" s="264">
        <v>117.187</v>
      </c>
      <c r="K248" s="232"/>
      <c r="L248" s="345"/>
      <c r="M248" s="342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0"/>
      <c r="AQ248" s="249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228.37</v>
      </c>
      <c r="J249" s="264">
        <v>6.3550000000000004</v>
      </c>
      <c r="K249" s="232"/>
      <c r="L249" s="345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0"/>
      <c r="AQ249" s="249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149.12799999999999</v>
      </c>
      <c r="J250" s="267">
        <v>10.74</v>
      </c>
      <c r="K250" s="232"/>
      <c r="L250" s="347"/>
      <c r="M250" s="344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0"/>
      <c r="AQ250" s="249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0">
        <v>38.15</v>
      </c>
      <c r="J251" s="258">
        <v>0.32</v>
      </c>
      <c r="K251" s="232"/>
      <c r="L251" s="335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0"/>
      <c r="AQ251" s="249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69">
        <v>41</v>
      </c>
      <c r="C252" s="271" t="s">
        <v>113</v>
      </c>
      <c r="D252" s="271" t="s">
        <v>55</v>
      </c>
      <c r="E252" s="272">
        <v>70</v>
      </c>
      <c r="F252" s="273">
        <v>0.81699999999999995</v>
      </c>
      <c r="G252" s="272">
        <v>70</v>
      </c>
      <c r="H252" s="273">
        <v>0.82</v>
      </c>
      <c r="I252" s="251">
        <v>65.299999999999898</v>
      </c>
      <c r="J252" s="258">
        <v>0.14399999999999999</v>
      </c>
      <c r="K252" s="302"/>
      <c r="L252" s="337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0"/>
      <c r="AQ252" s="249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27" t="s">
        <v>115</v>
      </c>
      <c r="D253" s="227"/>
      <c r="E253" s="275"/>
      <c r="F253" s="276">
        <f>SUM(F212:F252)</f>
        <v>1813.882478</v>
      </c>
      <c r="G253" s="275"/>
      <c r="H253" s="276">
        <f>SUM(H215:H252)</f>
        <v>631.01600000000008</v>
      </c>
      <c r="I253" s="275"/>
      <c r="J253" s="277">
        <f>SUM(J212:J252)</f>
        <v>598.58687163987156</v>
      </c>
      <c r="K253" s="348"/>
      <c r="L253" s="285"/>
      <c r="M253" s="344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0"/>
      <c r="AQ253" s="249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79"/>
      <c r="F254" s="280"/>
      <c r="G254" s="281"/>
      <c r="H254" s="282">
        <v>1</v>
      </c>
      <c r="I254" s="279"/>
      <c r="J254" s="283">
        <f>IFERROR(+J253/H253,0)</f>
        <v>0.94860807275864878</v>
      </c>
      <c r="K254" s="284"/>
      <c r="L254" s="285"/>
      <c r="M254" s="34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0"/>
      <c r="AQ254" s="249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86" t="s">
        <v>119</v>
      </c>
      <c r="D255" s="287"/>
      <c r="E255" s="288">
        <v>1736.79</v>
      </c>
      <c r="F255" s="289">
        <v>1</v>
      </c>
      <c r="G255" s="290" t="s">
        <v>117</v>
      </c>
      <c r="H255" s="289">
        <f>+H253/F253*100%</f>
        <v>0.34788141329628086</v>
      </c>
      <c r="I255" s="291"/>
      <c r="J255" s="292">
        <f>+J253/F253</f>
        <v>0.33000311701553997</v>
      </c>
      <c r="K255" s="293"/>
      <c r="L255" s="285"/>
      <c r="M255" s="344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0"/>
      <c r="AQ255" s="249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86" t="s">
        <v>120</v>
      </c>
      <c r="D256" s="287"/>
      <c r="E256" s="294">
        <f>F253-E255</f>
        <v>77.092478000000028</v>
      </c>
      <c r="F256" s="295"/>
      <c r="G256" s="201"/>
      <c r="H256" s="295"/>
      <c r="I256" s="198"/>
      <c r="J256" s="295"/>
      <c r="K256" s="296"/>
      <c r="L256" s="296"/>
      <c r="M256" s="342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0"/>
      <c r="AQ256" s="249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4"/>
      <c r="D257" s="204"/>
      <c r="E257" s="204"/>
      <c r="F257" s="205">
        <v>21</v>
      </c>
      <c r="G257" s="31" t="s">
        <v>19</v>
      </c>
      <c r="H257" s="205">
        <v>2019</v>
      </c>
      <c r="I257" s="204"/>
      <c r="J257" s="204"/>
      <c r="K257" s="206"/>
      <c r="L257" s="207"/>
      <c r="M257" s="344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0"/>
      <c r="AQ257" s="249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123</v>
      </c>
      <c r="L258" s="2"/>
      <c r="M258" s="342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0"/>
      <c r="AQ258" s="249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2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0"/>
      <c r="AQ259" s="249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124</v>
      </c>
      <c r="G260" s="221" t="s">
        <v>30</v>
      </c>
      <c r="H260" s="220" t="s">
        <v>124</v>
      </c>
      <c r="I260" s="221" t="s">
        <v>30</v>
      </c>
      <c r="J260" s="220" t="s">
        <v>124</v>
      </c>
      <c r="K260" s="222"/>
      <c r="L260" s="2"/>
      <c r="M260" s="344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0"/>
      <c r="AQ260" s="249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4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0"/>
      <c r="AQ261" s="249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49.8</v>
      </c>
      <c r="J262" s="233">
        <v>6.2530000000000001</v>
      </c>
      <c r="K262" s="349" t="s">
        <v>132</v>
      </c>
      <c r="L262" s="332"/>
      <c r="M262" s="350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0"/>
      <c r="AQ262" s="249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333.02</v>
      </c>
      <c r="J263" s="241">
        <v>2.52</v>
      </c>
      <c r="K263" s="349"/>
      <c r="L263" s="333"/>
      <c r="M263" s="351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0"/>
      <c r="AQ263" s="249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71.8</v>
      </c>
      <c r="J264" s="241">
        <v>19.056000000000001</v>
      </c>
      <c r="K264" s="349"/>
      <c r="L264" s="333"/>
      <c r="M264" s="351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0"/>
      <c r="AQ264" s="249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460.86</v>
      </c>
      <c r="J265" s="233">
        <v>14.153</v>
      </c>
      <c r="K265" s="352">
        <v>35.549999999999997</v>
      </c>
      <c r="L265" s="334"/>
      <c r="M265" s="353"/>
      <c r="N265" s="317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0"/>
      <c r="AQ265" s="249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0">
        <v>1.218</v>
      </c>
      <c r="I266" s="251">
        <v>193.69</v>
      </c>
      <c r="J266" s="233">
        <v>0.77300000000000002</v>
      </c>
      <c r="K266" s="352" t="s">
        <v>132</v>
      </c>
      <c r="L266" s="354"/>
      <c r="M266" s="35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0"/>
      <c r="AQ266" s="249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0">
        <v>0.65700000000000003</v>
      </c>
      <c r="I267" s="251">
        <v>307.2</v>
      </c>
      <c r="J267" s="233">
        <v>0.49199999999999999</v>
      </c>
      <c r="K267" s="352" t="s">
        <v>132</v>
      </c>
      <c r="L267" s="336"/>
      <c r="M267" s="35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0"/>
      <c r="AQ267" s="249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1">
        <v>80.59</v>
      </c>
      <c r="J268" s="233">
        <v>307.39987163987155</v>
      </c>
      <c r="K268" s="352"/>
      <c r="L268" s="354"/>
      <c r="M268" s="35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0"/>
      <c r="AQ268" s="249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5">
        <v>112.6</v>
      </c>
      <c r="J269" s="233">
        <v>0</v>
      </c>
      <c r="K269" s="358" t="s">
        <v>132</v>
      </c>
      <c r="L269" s="336"/>
      <c r="M269" s="35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0"/>
      <c r="AQ269" s="249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1">
        <v>116.97</v>
      </c>
      <c r="J270" s="233">
        <v>0.75700000000000001</v>
      </c>
      <c r="K270" s="358" t="s">
        <v>132</v>
      </c>
      <c r="L270" s="354"/>
      <c r="M270" s="35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0"/>
      <c r="AQ270" s="249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1">
        <v>40.82</v>
      </c>
      <c r="J271" s="233">
        <v>0.34899999999999998</v>
      </c>
      <c r="K271" s="358" t="s">
        <v>132</v>
      </c>
      <c r="L271" s="354"/>
      <c r="M271" s="35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0"/>
      <c r="AQ271" s="249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57">
        <v>49.14</v>
      </c>
      <c r="J272" s="233">
        <v>0.441</v>
      </c>
      <c r="K272" s="358" t="s">
        <v>132</v>
      </c>
      <c r="L272" s="354"/>
      <c r="M272" s="35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0"/>
      <c r="AQ272" s="249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1">
        <v>75.63</v>
      </c>
      <c r="J273" s="233">
        <v>0.33300000000000002</v>
      </c>
      <c r="K273" s="358" t="s">
        <v>132</v>
      </c>
      <c r="L273" s="354"/>
      <c r="M273" s="35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0"/>
      <c r="AQ273" s="249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1">
        <v>80</v>
      </c>
      <c r="J274" s="233">
        <v>0.09</v>
      </c>
      <c r="K274" s="358" t="s">
        <v>132</v>
      </c>
      <c r="L274" s="354"/>
      <c r="M274" s="35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0"/>
      <c r="AQ274" s="249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1">
        <v>67.73</v>
      </c>
      <c r="J275" s="233">
        <v>1.4E-2</v>
      </c>
      <c r="K275" s="358" t="s">
        <v>132</v>
      </c>
      <c r="L275" s="354"/>
      <c r="M275" s="35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0"/>
      <c r="AQ275" s="249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1">
        <v>45.56</v>
      </c>
      <c r="J276" s="233">
        <v>0.191</v>
      </c>
      <c r="K276" s="358"/>
      <c r="L276" s="354"/>
      <c r="M276" s="35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0"/>
      <c r="AQ276" s="249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129.63999999999999</v>
      </c>
      <c r="J277" s="258">
        <v>105.67</v>
      </c>
      <c r="K277" s="349" t="s">
        <v>132</v>
      </c>
      <c r="L277" s="338"/>
      <c r="M277" s="35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0"/>
      <c r="AQ277" s="249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0">
        <v>104.89</v>
      </c>
      <c r="J278" s="258">
        <v>0.04</v>
      </c>
      <c r="K278" s="349" t="s">
        <v>132</v>
      </c>
      <c r="L278" s="338"/>
      <c r="M278" s="35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0"/>
      <c r="AQ278" s="249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198.96</v>
      </c>
      <c r="J279" s="258">
        <v>8.9999999999999993E-3</v>
      </c>
      <c r="K279" s="349" t="s">
        <v>132</v>
      </c>
      <c r="L279" s="338"/>
      <c r="M279" s="35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0"/>
      <c r="AQ279" s="249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0">
        <v>218.96</v>
      </c>
      <c r="J280" s="260">
        <v>0.218</v>
      </c>
      <c r="K280" s="349" t="s">
        <v>132</v>
      </c>
      <c r="L280" s="340"/>
      <c r="M280" s="36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0"/>
      <c r="AQ280" s="249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0">
        <v>190.72</v>
      </c>
      <c r="J281" s="258">
        <v>0.04</v>
      </c>
      <c r="K281" s="349" t="s">
        <v>132</v>
      </c>
      <c r="L281" s="338"/>
      <c r="M281" s="35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0"/>
      <c r="AQ281" s="249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0">
        <v>166.71</v>
      </c>
      <c r="J282" s="258">
        <v>0</v>
      </c>
      <c r="K282" s="349" t="s">
        <v>132</v>
      </c>
      <c r="L282" s="338"/>
      <c r="M282" s="35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0"/>
      <c r="AQ282" s="249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2">
        <v>220.86</v>
      </c>
      <c r="J283" s="263">
        <v>0.157</v>
      </c>
      <c r="K283" s="349" t="s">
        <v>132</v>
      </c>
      <c r="L283" s="340"/>
      <c r="M283" s="36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0"/>
      <c r="AQ283" s="249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0">
        <v>235.51</v>
      </c>
      <c r="J284" s="260">
        <v>0</v>
      </c>
      <c r="K284" s="349" t="s">
        <v>132</v>
      </c>
      <c r="L284" s="340"/>
      <c r="M284" s="360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0"/>
      <c r="AQ284" s="249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144.16</v>
      </c>
      <c r="J285" s="260">
        <v>0.46899999999999997</v>
      </c>
      <c r="K285" s="349" t="s">
        <v>132</v>
      </c>
      <c r="L285" s="340"/>
      <c r="M285" s="36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0"/>
      <c r="AQ285" s="249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0">
        <v>166.32</v>
      </c>
      <c r="H286" s="250">
        <v>0.39800000000000002</v>
      </c>
      <c r="I286" s="239">
        <v>223.1</v>
      </c>
      <c r="J286" s="258">
        <v>5.0999999999999997E-2</v>
      </c>
      <c r="K286" s="349" t="s">
        <v>132</v>
      </c>
      <c r="L286" s="338"/>
      <c r="M286" s="35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0"/>
      <c r="AQ286" s="249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0">
        <v>315.85000000000002</v>
      </c>
      <c r="H287" s="250">
        <v>0.114</v>
      </c>
      <c r="I287" s="250">
        <v>315</v>
      </c>
      <c r="J287" s="260">
        <v>7.1999999999999995E-2</v>
      </c>
      <c r="K287" s="349" t="s">
        <v>132</v>
      </c>
      <c r="L287" s="340"/>
      <c r="M287" s="36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0"/>
      <c r="AQ287" s="249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0">
        <v>123.4</v>
      </c>
      <c r="J288" s="258">
        <v>0.02</v>
      </c>
      <c r="K288" s="349" t="s">
        <v>132</v>
      </c>
      <c r="L288" s="338"/>
      <c r="M288" s="35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0"/>
      <c r="AQ288" s="249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275.57</v>
      </c>
      <c r="J289" s="258">
        <v>0</v>
      </c>
      <c r="K289" s="349" t="s">
        <v>132</v>
      </c>
      <c r="L289" s="338"/>
      <c r="M289" s="35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0"/>
      <c r="AQ289" s="249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0">
        <v>95.59</v>
      </c>
      <c r="J290" s="260">
        <v>0.26600000000000001</v>
      </c>
      <c r="K290" s="349" t="s">
        <v>132</v>
      </c>
      <c r="L290" s="340"/>
      <c r="M290" s="36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0"/>
      <c r="AQ290" s="249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0">
        <v>188.08</v>
      </c>
      <c r="J291" s="260">
        <v>2.7E-2</v>
      </c>
      <c r="K291" s="349" t="s">
        <v>132</v>
      </c>
      <c r="L291" s="340"/>
      <c r="M291" s="36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0"/>
      <c r="AQ291" s="249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0">
        <v>167.3</v>
      </c>
      <c r="J292" s="260">
        <v>2E-3</v>
      </c>
      <c r="K292" s="349" t="s">
        <v>132</v>
      </c>
      <c r="L292" s="340"/>
      <c r="M292" s="36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0"/>
      <c r="AQ292" s="249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149.47999999999999</v>
      </c>
      <c r="J293" s="264">
        <v>1.4670000000000001</v>
      </c>
      <c r="K293" s="349" t="s">
        <v>132</v>
      </c>
      <c r="L293" s="345"/>
      <c r="M293" s="36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0"/>
      <c r="AQ293" s="249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236.36</v>
      </c>
      <c r="J294" s="264">
        <v>1.091</v>
      </c>
      <c r="K294" s="349" t="s">
        <v>132</v>
      </c>
      <c r="L294" s="345"/>
      <c r="M294" s="36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0"/>
      <c r="AQ294" s="249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119.19</v>
      </c>
      <c r="J295" s="258">
        <v>1.4039999999999999</v>
      </c>
      <c r="K295" s="349" t="s">
        <v>132</v>
      </c>
      <c r="L295" s="338"/>
      <c r="M295" s="35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0"/>
      <c r="AQ295" s="249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108.2</v>
      </c>
      <c r="J296" s="258">
        <v>0.58699999999999997</v>
      </c>
      <c r="K296" s="349" t="s">
        <v>132</v>
      </c>
      <c r="L296" s="338"/>
      <c r="M296" s="35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0"/>
      <c r="AQ296" s="249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46.79</v>
      </c>
      <c r="J297" s="264">
        <v>1.5640000000000001</v>
      </c>
      <c r="K297" s="349"/>
      <c r="L297" s="345"/>
      <c r="M297" s="36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0"/>
      <c r="AQ297" s="249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153</v>
      </c>
      <c r="J298" s="264">
        <v>117.187</v>
      </c>
      <c r="K298" s="349" t="s">
        <v>132</v>
      </c>
      <c r="L298" s="345"/>
      <c r="M298" s="36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0"/>
      <c r="AQ298" s="249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228.4</v>
      </c>
      <c r="J299" s="264">
        <v>6.444</v>
      </c>
      <c r="K299" s="349" t="s">
        <v>132</v>
      </c>
      <c r="L299" s="345"/>
      <c r="M299" s="36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0"/>
      <c r="AQ299" s="249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149.14099999999999</v>
      </c>
      <c r="J300" s="267">
        <v>10.76</v>
      </c>
      <c r="K300" s="363" t="s">
        <v>110</v>
      </c>
      <c r="L300" s="347"/>
      <c r="M300" s="364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0"/>
      <c r="AQ300" s="249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0">
        <v>38.159999999999997</v>
      </c>
      <c r="J301" s="258">
        <v>0.32200000000000001</v>
      </c>
      <c r="K301" s="268" t="s">
        <v>99</v>
      </c>
      <c r="L301" s="365"/>
      <c r="M301" s="364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0"/>
      <c r="AQ301" s="249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69">
        <v>41</v>
      </c>
      <c r="C302" s="271" t="s">
        <v>113</v>
      </c>
      <c r="D302" s="271" t="s">
        <v>55</v>
      </c>
      <c r="E302" s="272">
        <v>70</v>
      </c>
      <c r="F302" s="273">
        <v>0.81699999999999995</v>
      </c>
      <c r="G302" s="272">
        <v>70</v>
      </c>
      <c r="H302" s="273">
        <v>0.82</v>
      </c>
      <c r="I302" s="251">
        <v>65.349999999999895</v>
      </c>
      <c r="J302" s="258">
        <v>0.151</v>
      </c>
      <c r="K302" s="274"/>
      <c r="L302" s="365"/>
      <c r="M302" s="364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0"/>
      <c r="AQ302" s="249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27" t="s">
        <v>115</v>
      </c>
      <c r="D303" s="227"/>
      <c r="E303" s="275"/>
      <c r="F303" s="276">
        <f>SUM(F262:F302)</f>
        <v>1813.882478</v>
      </c>
      <c r="G303" s="275"/>
      <c r="H303" s="276">
        <f>SUM(H265:H302)</f>
        <v>632.50300000000016</v>
      </c>
      <c r="I303" s="275"/>
      <c r="J303" s="277">
        <f>SUM(J262:J302)</f>
        <v>600.83987163987149</v>
      </c>
      <c r="K303" s="366"/>
      <c r="L303" s="367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0"/>
      <c r="AQ303" s="249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79"/>
      <c r="F304" s="280"/>
      <c r="G304" s="281"/>
      <c r="H304" s="282">
        <v>1</v>
      </c>
      <c r="I304" s="279"/>
      <c r="J304" s="283">
        <f>IFERROR(+J303/H303,0)</f>
        <v>0.94993995544664822</v>
      </c>
      <c r="K304" s="368"/>
      <c r="L304" s="285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0"/>
      <c r="AQ304" s="249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86" t="s">
        <v>119</v>
      </c>
      <c r="D305" s="287"/>
      <c r="E305" s="288">
        <v>1736.79</v>
      </c>
      <c r="F305" s="289">
        <v>1</v>
      </c>
      <c r="G305" s="290" t="s">
        <v>117</v>
      </c>
      <c r="H305" s="289">
        <f>+H303/F303*100%</f>
        <v>0.3487012017985876</v>
      </c>
      <c r="I305" s="291"/>
      <c r="J305" s="292">
        <f>+J303/F303</f>
        <v>0.33124520410074298</v>
      </c>
      <c r="K305" s="368"/>
      <c r="L305" s="285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0"/>
      <c r="AQ305" s="249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86" t="s">
        <v>120</v>
      </c>
      <c r="D306" s="287"/>
      <c r="E306" s="294">
        <f>F303-E305</f>
        <v>77.092478000000028</v>
      </c>
      <c r="F306" s="295"/>
      <c r="G306" s="201"/>
      <c r="H306" s="295"/>
      <c r="I306" s="198"/>
      <c r="J306" s="295"/>
      <c r="K306" s="296"/>
      <c r="L306" s="296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0"/>
      <c r="AQ306" s="249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4"/>
      <c r="D307" s="204"/>
      <c r="E307" s="204"/>
      <c r="F307" s="205">
        <v>20</v>
      </c>
      <c r="G307" s="31" t="s">
        <v>19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0"/>
      <c r="AQ307" s="249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69" t="s">
        <v>24</v>
      </c>
      <c r="H308" s="370"/>
      <c r="I308" s="210" t="s">
        <v>25</v>
      </c>
      <c r="J308" s="211"/>
      <c r="K308" s="212" t="s">
        <v>123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0"/>
      <c r="AQ308" s="249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0"/>
      <c r="AQ309" s="249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124</v>
      </c>
      <c r="G310" s="221" t="s">
        <v>30</v>
      </c>
      <c r="H310" s="220" t="s">
        <v>124</v>
      </c>
      <c r="I310" s="221" t="s">
        <v>134</v>
      </c>
      <c r="J310" s="220" t="s">
        <v>124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0"/>
      <c r="AQ310" s="249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0"/>
      <c r="AQ311" s="249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49.84</v>
      </c>
      <c r="J312" s="371">
        <v>6.3529999999999998</v>
      </c>
      <c r="K312" s="234" t="s">
        <v>132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0"/>
      <c r="AQ312" s="249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333.02</v>
      </c>
      <c r="J313" s="372">
        <v>2.52</v>
      </c>
      <c r="K313" s="234" t="s">
        <v>132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0"/>
      <c r="AQ313" s="249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70.89</v>
      </c>
      <c r="J314" s="372">
        <v>15.643000000000001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0"/>
      <c r="AQ314" s="249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462.27</v>
      </c>
      <c r="H315" s="245">
        <v>33.545999999999999</v>
      </c>
      <c r="I315" s="231">
        <v>460.88</v>
      </c>
      <c r="J315" s="373">
        <v>14.356</v>
      </c>
      <c r="K315" s="234" t="s">
        <v>132</v>
      </c>
      <c r="L315" s="315"/>
      <c r="M315" s="316"/>
      <c r="N315" s="31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0"/>
      <c r="AQ315" s="249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0">
        <v>205.2</v>
      </c>
      <c r="I316" s="251">
        <v>193.69</v>
      </c>
      <c r="J316" s="372">
        <v>0.77300000000000002</v>
      </c>
      <c r="K316" s="234" t="s">
        <v>132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0"/>
      <c r="AQ316" s="249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0">
        <v>4.2510000000000003</v>
      </c>
      <c r="I317" s="251">
        <v>307.2</v>
      </c>
      <c r="J317" s="372">
        <v>0.49199999999999999</v>
      </c>
      <c r="K317" s="234" t="s">
        <v>132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0"/>
      <c r="AQ317" s="249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1">
        <v>80.59</v>
      </c>
      <c r="J318" s="372">
        <v>307.39987163987155</v>
      </c>
      <c r="K318" s="234" t="s">
        <v>132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0"/>
      <c r="AQ318" s="249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5">
        <v>112.6</v>
      </c>
      <c r="J319" s="372">
        <v>0</v>
      </c>
      <c r="K319" s="234" t="s">
        <v>132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0"/>
      <c r="AQ319" s="249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1">
        <v>116.97</v>
      </c>
      <c r="J320" s="372">
        <v>0.75700000000000001</v>
      </c>
      <c r="K320" s="234" t="s">
        <v>132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0"/>
      <c r="AQ320" s="249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1">
        <v>40.880000000000003</v>
      </c>
      <c r="J321" s="372">
        <v>0.36499999999999999</v>
      </c>
      <c r="K321" s="234" t="s">
        <v>132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0"/>
      <c r="AQ321" s="249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57">
        <v>49.16</v>
      </c>
      <c r="J322" s="372">
        <v>0.46</v>
      </c>
      <c r="K322" s="234" t="s">
        <v>132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0"/>
      <c r="AQ322" s="249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1">
        <v>75.63</v>
      </c>
      <c r="J323" s="372">
        <v>0.33300000000000002</v>
      </c>
      <c r="K323" s="234" t="s">
        <v>132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0"/>
      <c r="AQ323" s="249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1">
        <v>80.02</v>
      </c>
      <c r="J324" s="372">
        <v>9.1999999999999998E-2</v>
      </c>
      <c r="K324" s="234" t="s">
        <v>132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0"/>
      <c r="AQ324" s="249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1">
        <v>67.73</v>
      </c>
      <c r="J325" s="372">
        <v>1.4E-2</v>
      </c>
      <c r="K325" s="234" t="s">
        <v>132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0"/>
      <c r="AQ325" s="249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1">
        <v>45.56</v>
      </c>
      <c r="J326" s="372">
        <v>0.191</v>
      </c>
      <c r="K326" s="234" t="s">
        <v>132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0"/>
      <c r="AQ326" s="249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129.72</v>
      </c>
      <c r="J327" s="374">
        <v>107.637</v>
      </c>
      <c r="K327" s="234" t="s">
        <v>132</v>
      </c>
      <c r="L327" s="285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0"/>
      <c r="AQ327" s="249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0">
        <v>104.9</v>
      </c>
      <c r="J328" s="374">
        <v>0.04</v>
      </c>
      <c r="K328" s="234"/>
      <c r="L328" s="285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0"/>
      <c r="AQ328" s="249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198.98</v>
      </c>
      <c r="J329" s="374">
        <v>8.9999999999999993E-3</v>
      </c>
      <c r="K329" s="234"/>
      <c r="L329" s="285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0"/>
      <c r="AQ329" s="249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0">
        <v>218.97</v>
      </c>
      <c r="J330" s="375">
        <v>0.218</v>
      </c>
      <c r="K330" s="234"/>
      <c r="L330" s="285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0"/>
      <c r="AQ330" s="249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0">
        <v>190.74</v>
      </c>
      <c r="J331" s="374">
        <v>4.1000000000000002E-2</v>
      </c>
      <c r="K331" s="234"/>
      <c r="L331" s="285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0"/>
      <c r="AQ331" s="249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0">
        <v>166.71</v>
      </c>
      <c r="J332" s="374">
        <v>0</v>
      </c>
      <c r="K332" s="234" t="s">
        <v>132</v>
      </c>
      <c r="L332" s="285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0"/>
      <c r="AQ332" s="249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2">
        <v>220.87</v>
      </c>
      <c r="J333" s="376">
        <v>0.157</v>
      </c>
      <c r="K333" s="377"/>
      <c r="L333" s="285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0"/>
      <c r="AQ333" s="249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0">
        <v>235.52</v>
      </c>
      <c r="J334" s="375">
        <v>0</v>
      </c>
      <c r="K334" s="234" t="s">
        <v>132</v>
      </c>
      <c r="L334" s="285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0"/>
      <c r="AQ334" s="249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144.19</v>
      </c>
      <c r="J335" s="375">
        <v>0.47899999999999998</v>
      </c>
      <c r="K335" s="234" t="s">
        <v>132</v>
      </c>
      <c r="L335" s="285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0"/>
      <c r="AQ335" s="249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0">
        <v>173.03</v>
      </c>
      <c r="H336" s="250">
        <v>1.331</v>
      </c>
      <c r="I336" s="239">
        <v>223.11</v>
      </c>
      <c r="J336" s="374">
        <v>5.1999999999999998E-2</v>
      </c>
      <c r="K336" s="234"/>
      <c r="L336" s="285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0"/>
      <c r="AQ336" s="249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0">
        <v>3231.3</v>
      </c>
      <c r="H337" s="250">
        <v>0.35499999999999998</v>
      </c>
      <c r="I337" s="250">
        <v>315</v>
      </c>
      <c r="J337" s="375">
        <v>7.1999999999999995E-2</v>
      </c>
      <c r="K337" s="234" t="s">
        <v>132</v>
      </c>
      <c r="L337" s="285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0"/>
      <c r="AQ337" s="249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0">
        <v>123.4</v>
      </c>
      <c r="J338" s="374">
        <v>0.02</v>
      </c>
      <c r="K338" s="234" t="s">
        <v>132</v>
      </c>
      <c r="L338" s="285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0"/>
      <c r="AQ338" s="249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275.57</v>
      </c>
      <c r="J339" s="374">
        <v>0</v>
      </c>
      <c r="K339" s="234" t="s">
        <v>132</v>
      </c>
      <c r="L339" s="285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0"/>
      <c r="AQ339" s="249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0">
        <v>95.6</v>
      </c>
      <c r="J340" s="375">
        <v>0.26800000000000002</v>
      </c>
      <c r="K340" s="234" t="s">
        <v>132</v>
      </c>
      <c r="L340" s="285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0"/>
      <c r="AQ340" s="249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0">
        <v>188.11</v>
      </c>
      <c r="J341" s="375">
        <v>2.8000000000000001E-2</v>
      </c>
      <c r="K341" s="234" t="s">
        <v>132</v>
      </c>
      <c r="L341" s="285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0"/>
      <c r="AQ341" s="249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0">
        <v>167.3</v>
      </c>
      <c r="J342" s="375">
        <v>2E-3</v>
      </c>
      <c r="K342" s="234" t="s">
        <v>132</v>
      </c>
      <c r="L342" s="285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0"/>
      <c r="AQ342" s="249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149.47999999999999</v>
      </c>
      <c r="J343" s="378">
        <v>1.4670000000000001</v>
      </c>
      <c r="K343" s="234"/>
      <c r="L343" s="285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0"/>
      <c r="AQ343" s="249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236.38</v>
      </c>
      <c r="J344" s="378">
        <v>1.099</v>
      </c>
      <c r="K344" s="234" t="s">
        <v>132</v>
      </c>
      <c r="L344" s="285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0"/>
      <c r="AQ344" s="249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119.19</v>
      </c>
      <c r="J345" s="374">
        <v>1.4039999999999999</v>
      </c>
      <c r="K345" s="234" t="s">
        <v>132</v>
      </c>
      <c r="L345" s="285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0"/>
      <c r="AQ345" s="249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108.21</v>
      </c>
      <c r="J346" s="374">
        <v>0.59099999999999997</v>
      </c>
      <c r="K346" s="234" t="s">
        <v>132</v>
      </c>
      <c r="L346" s="285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0"/>
      <c r="AQ346" s="249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46.81</v>
      </c>
      <c r="J347" s="378">
        <v>1.5760000000000001</v>
      </c>
      <c r="K347" s="234" t="s">
        <v>132</v>
      </c>
      <c r="L347" s="285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0"/>
      <c r="AQ347" s="249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153</v>
      </c>
      <c r="J348" s="378">
        <v>117.187</v>
      </c>
      <c r="K348" s="234" t="s">
        <v>132</v>
      </c>
      <c r="L348" s="285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0"/>
      <c r="AQ348" s="249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228.45</v>
      </c>
      <c r="J349" s="379">
        <v>6.5960000000000001</v>
      </c>
      <c r="K349" s="234" t="s">
        <v>132</v>
      </c>
      <c r="L349" s="235"/>
      <c r="M349" s="15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0"/>
      <c r="AQ349" s="249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149.16300000000001</v>
      </c>
      <c r="J350" s="267">
        <v>10.78</v>
      </c>
      <c r="K350" s="380" t="s">
        <v>110</v>
      </c>
      <c r="L350" s="285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0"/>
      <c r="AQ350" s="249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1">
        <v>38.17</v>
      </c>
      <c r="J351" s="374">
        <v>0.32400000000000001</v>
      </c>
      <c r="K351" s="380" t="s">
        <v>99</v>
      </c>
      <c r="L351" s="285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0"/>
      <c r="AQ351" s="249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69">
        <v>41</v>
      </c>
      <c r="C352" s="271" t="s">
        <v>113</v>
      </c>
      <c r="D352" s="271" t="s">
        <v>55</v>
      </c>
      <c r="E352" s="272">
        <v>70</v>
      </c>
      <c r="F352" s="273">
        <v>0.81699999999999995</v>
      </c>
      <c r="G352" s="272">
        <v>70</v>
      </c>
      <c r="H352" s="273">
        <v>0.82</v>
      </c>
      <c r="I352" s="251">
        <v>65.399999999999906</v>
      </c>
      <c r="J352" s="374">
        <v>0.158</v>
      </c>
      <c r="K352" s="302"/>
      <c r="L352" s="381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0"/>
      <c r="AQ352" s="249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27" t="s">
        <v>115</v>
      </c>
      <c r="D353" s="227"/>
      <c r="E353" s="275"/>
      <c r="F353" s="276">
        <f>SUM(F312:F352)</f>
        <v>1813.882478</v>
      </c>
      <c r="G353" s="275"/>
      <c r="H353" s="276">
        <f>SUM(H315:H352)</f>
        <v>854.86100000000022</v>
      </c>
      <c r="I353" s="275"/>
      <c r="J353" s="277">
        <f>SUM(J312:J352)</f>
        <v>599.95387163987152</v>
      </c>
      <c r="K353" s="278"/>
      <c r="L353" s="285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0"/>
      <c r="AQ353" s="249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79"/>
      <c r="F354" s="280"/>
      <c r="G354" s="281"/>
      <c r="H354" s="282">
        <v>1</v>
      </c>
      <c r="I354" s="279"/>
      <c r="J354" s="283">
        <f>IFERROR(+J353/H353,0)</f>
        <v>0.70181453083000789</v>
      </c>
      <c r="K354" s="284"/>
      <c r="L354" s="285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0"/>
      <c r="AQ354" s="249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86" t="s">
        <v>119</v>
      </c>
      <c r="D355" s="287"/>
      <c r="E355" s="382">
        <v>1736.79</v>
      </c>
      <c r="F355" s="289">
        <v>1</v>
      </c>
      <c r="G355" s="290" t="s">
        <v>117</v>
      </c>
      <c r="H355" s="289">
        <f>+H353/F353*100%</f>
        <v>0.47128797503054121</v>
      </c>
      <c r="I355" s="291"/>
      <c r="J355" s="292">
        <f>+J353/F353</f>
        <v>0.33075674908188374</v>
      </c>
      <c r="K355" s="293"/>
      <c r="L355" s="285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0"/>
      <c r="AQ355" s="249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86" t="s">
        <v>120</v>
      </c>
      <c r="D356" s="287"/>
      <c r="E356" s="294">
        <f>F353-E355</f>
        <v>77.092478000000028</v>
      </c>
      <c r="F356" s="295"/>
      <c r="G356" s="201"/>
      <c r="H356" s="295"/>
      <c r="I356" s="198"/>
      <c r="J356" s="295"/>
      <c r="K356" s="296"/>
      <c r="L356" s="296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0"/>
      <c r="AQ356" s="249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3"/>
      <c r="C357" s="384"/>
      <c r="D357" s="384"/>
      <c r="E357" s="384"/>
      <c r="F357" s="384"/>
      <c r="G357" s="384"/>
      <c r="H357" s="384"/>
      <c r="I357" s="385"/>
      <c r="J357" s="385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0"/>
      <c r="AQ357" s="249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0"/>
      <c r="AQ358" s="249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0"/>
      <c r="AQ359" s="249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0"/>
      <c r="AQ360" s="249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0"/>
      <c r="AQ361" s="249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0"/>
      <c r="AQ362" s="249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0"/>
      <c r="AQ363" s="249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5"/>
      <c r="L364" s="384"/>
      <c r="M364" s="386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0"/>
      <c r="AQ364" s="249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5"/>
      <c r="L365" s="384"/>
      <c r="M365" s="386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0"/>
      <c r="AQ365" s="249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5"/>
      <c r="L366" s="384"/>
      <c r="M366" s="38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0"/>
      <c r="AQ366" s="249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5"/>
      <c r="L367" s="384"/>
      <c r="M367" s="386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0"/>
      <c r="AQ367" s="249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0"/>
      <c r="AQ368" s="249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0"/>
      <c r="AQ369" s="249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0"/>
      <c r="AQ370" s="249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0"/>
      <c r="AQ371" s="249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0"/>
      <c r="AQ372" s="249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0"/>
      <c r="AQ373" s="249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0"/>
      <c r="AQ374" s="249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0"/>
      <c r="AQ375" s="249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0"/>
      <c r="AQ376" s="249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0"/>
      <c r="AQ377" s="249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0"/>
      <c r="AQ378" s="249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0"/>
      <c r="AQ379" s="249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0"/>
      <c r="AQ380" s="249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0"/>
      <c r="AQ381" s="249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0"/>
      <c r="AQ382" s="249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0"/>
      <c r="AQ383" s="249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0"/>
      <c r="AQ384" s="249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0"/>
      <c r="AQ385" s="249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0"/>
      <c r="AQ386" s="249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0"/>
      <c r="AQ387" s="249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0"/>
      <c r="AQ388" s="249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0"/>
      <c r="AQ389" s="249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0"/>
      <c r="AQ390" s="249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0"/>
      <c r="AQ391" s="249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0"/>
      <c r="AQ392" s="249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0"/>
      <c r="AQ393" s="249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0"/>
      <c r="AQ394" s="249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0"/>
      <c r="AQ395" s="249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0"/>
      <c r="AQ396" s="249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0"/>
      <c r="AQ397" s="249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0"/>
      <c r="AQ398" s="249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0"/>
      <c r="AQ399" s="249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49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49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49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49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49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49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49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49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49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49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49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49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49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49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49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49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49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49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49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49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49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49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49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49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49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49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49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49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49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49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49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49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49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49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49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49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49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49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49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49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49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49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49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49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2019-09-06T09:12:39Z</cp:lastPrinted>
  <dcterms:created xsi:type="dcterms:W3CDTF">2019-09-06T09:11:39Z</dcterms:created>
  <dcterms:modified xsi:type="dcterms:W3CDTF">2019-09-06T09:13:18Z</dcterms:modified>
</cp:coreProperties>
</file>