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05" windowWidth="10215" windowHeight="7845" firstSheet="1" activeTab="3"/>
  </bookViews>
  <sheets>
    <sheet name="REKAP 5 TH" sheetId="15" r:id="rId1"/>
    <sheet name="REKAP PROP" sheetId="10" r:id="rId2"/>
    <sheet name="BENG.SOLO" sheetId="8" r:id="rId3"/>
    <sheet name="PROB-SCIT" sheetId="5" r:id="rId4"/>
    <sheet name="PC-JT-SL" sheetId="4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BENG.SOLO!$B$2:$L$71</definedName>
    <definedName name="_xlnm.Print_Area" localSheetId="4">'PC-JT-SL'!$B$1:$L$82</definedName>
    <definedName name="_xlnm.Print_Area" localSheetId="3">'PROB-SCIT'!$B$2:$M$64</definedName>
    <definedName name="_xlnm.Print_Area" localSheetId="0">'REKAP 5 TH'!$B$1:$L$52</definedName>
  </definedNames>
  <calcPr calcId="144525"/>
</workbook>
</file>

<file path=xl/calcChain.xml><?xml version="1.0" encoding="utf-8"?>
<calcChain xmlns="http://schemas.openxmlformats.org/spreadsheetml/2006/main">
  <c r="S15" i="10" l="1"/>
  <c r="G60" i="8" l="1"/>
  <c r="H60" i="8"/>
  <c r="I60" i="8"/>
  <c r="O15" i="10" l="1"/>
  <c r="O12" i="10"/>
  <c r="N11" i="10"/>
  <c r="B4" i="8" l="1"/>
  <c r="AP12" i="5" l="1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11" i="5"/>
  <c r="K12" i="5"/>
  <c r="K11" i="5"/>
  <c r="M11" i="5" s="1"/>
  <c r="L49" i="5" l="1"/>
  <c r="K13" i="5" l="1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J22" i="8" l="1"/>
  <c r="L22" i="8" s="1"/>
  <c r="J10" i="4" l="1"/>
  <c r="L10" i="4" s="1"/>
  <c r="B11" i="4"/>
  <c r="B12" i="4" s="1"/>
  <c r="B13" i="4" s="1"/>
  <c r="B14" i="4" s="1"/>
  <c r="B15" i="4" s="1"/>
  <c r="B16" i="4" s="1"/>
  <c r="B17" i="4" s="1"/>
  <c r="J11" i="4"/>
  <c r="L11" i="4" s="1"/>
  <c r="J12" i="4"/>
  <c r="L12" i="4" s="1"/>
  <c r="J13" i="4"/>
  <c r="L13" i="4" s="1"/>
  <c r="J14" i="4"/>
  <c r="L14" i="4" s="1"/>
  <c r="J15" i="4"/>
  <c r="L15" i="4" s="1"/>
  <c r="J16" i="4"/>
  <c r="L16" i="4" s="1"/>
  <c r="J17" i="4"/>
  <c r="L17" i="4" s="1"/>
  <c r="J18" i="4"/>
  <c r="L18" i="4" s="1"/>
  <c r="B19" i="4"/>
  <c r="B20" i="4" s="1"/>
  <c r="B21" i="4" s="1"/>
  <c r="B22" i="4" s="1"/>
  <c r="B23" i="4" s="1"/>
  <c r="B24" i="4" s="1"/>
  <c r="B25" i="4" s="1"/>
  <c r="J19" i="4"/>
  <c r="L19" i="4" s="1"/>
  <c r="J20" i="4"/>
  <c r="L20" i="4" s="1"/>
  <c r="J21" i="4"/>
  <c r="L21" i="4" s="1"/>
  <c r="J22" i="4"/>
  <c r="L22" i="4" s="1"/>
  <c r="J23" i="4"/>
  <c r="L23" i="4" s="1"/>
  <c r="J24" i="4"/>
  <c r="L24" i="4" s="1"/>
  <c r="J25" i="4"/>
  <c r="L25" i="4" s="1"/>
  <c r="P16" i="10" l="1"/>
  <c r="AT75" i="8" l="1"/>
  <c r="J42" i="4" l="1"/>
  <c r="L42" i="4" s="1"/>
  <c r="L29" i="5" l="1"/>
  <c r="J57" i="4" l="1"/>
  <c r="L57" i="4" s="1"/>
  <c r="J48" i="4" l="1"/>
  <c r="L48" i="4" s="1"/>
  <c r="J49" i="4"/>
  <c r="L49" i="4" s="1"/>
  <c r="J50" i="4"/>
  <c r="L50" i="4" s="1"/>
  <c r="J51" i="4"/>
  <c r="L51" i="4" s="1"/>
  <c r="J52" i="4"/>
  <c r="L52" i="4" s="1"/>
  <c r="J53" i="4"/>
  <c r="L53" i="4" s="1"/>
  <c r="J54" i="4"/>
  <c r="L54" i="4" s="1"/>
  <c r="J55" i="4"/>
  <c r="L55" i="4" s="1"/>
  <c r="J56" i="4"/>
  <c r="L56" i="4" s="1"/>
  <c r="J58" i="4"/>
  <c r="L58" i="4" s="1"/>
  <c r="G29" i="5" l="1"/>
  <c r="F59" i="4"/>
  <c r="G59" i="4"/>
  <c r="H59" i="4"/>
  <c r="I59" i="4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L45" i="4" s="1"/>
  <c r="J26" i="4" l="1"/>
  <c r="L26" i="4" s="1"/>
  <c r="J27" i="4"/>
  <c r="L27" i="4" s="1"/>
  <c r="J28" i="4"/>
  <c r="L28" i="4" s="1"/>
  <c r="J29" i="4"/>
  <c r="L29" i="4" s="1"/>
  <c r="J30" i="4"/>
  <c r="L30" i="4" s="1"/>
  <c r="J31" i="4"/>
  <c r="L31" i="4" s="1"/>
  <c r="J32" i="4"/>
  <c r="L32" i="4" s="1"/>
  <c r="J33" i="4"/>
  <c r="L33" i="4" s="1"/>
  <c r="J34" i="4"/>
  <c r="L34" i="4" s="1"/>
  <c r="J35" i="4"/>
  <c r="L35" i="4" s="1"/>
  <c r="J36" i="4"/>
  <c r="L36" i="4" s="1"/>
  <c r="J37" i="4"/>
  <c r="L37" i="4" s="1"/>
  <c r="J38" i="4"/>
  <c r="L38" i="4" s="1"/>
  <c r="K39" i="4"/>
  <c r="J10" i="10" s="1"/>
  <c r="H13" i="10"/>
  <c r="K74" i="4"/>
  <c r="J12" i="10" s="1"/>
  <c r="J11" i="10"/>
  <c r="L51" i="5"/>
  <c r="J14" i="10" s="1"/>
  <c r="K60" i="8"/>
  <c r="J13" i="10" s="1"/>
  <c r="E16" i="10"/>
  <c r="H50" i="5"/>
  <c r="F15" i="10" s="1"/>
  <c r="G50" i="5"/>
  <c r="D15" i="10" s="1"/>
  <c r="D11" i="10"/>
  <c r="G54" i="5"/>
  <c r="F74" i="4"/>
  <c r="G53" i="5" s="1"/>
  <c r="G49" i="5"/>
  <c r="J49" i="5"/>
  <c r="I49" i="5"/>
  <c r="H49" i="5"/>
  <c r="K35" i="5"/>
  <c r="M35" i="5" s="1"/>
  <c r="J64" i="4"/>
  <c r="L64" i="4" s="1"/>
  <c r="J63" i="4"/>
  <c r="K15" i="10"/>
  <c r="L15" i="10"/>
  <c r="M15" i="10"/>
  <c r="N15" i="10"/>
  <c r="L14" i="10"/>
  <c r="K10" i="10"/>
  <c r="L10" i="10"/>
  <c r="M10" i="10"/>
  <c r="N10" i="10"/>
  <c r="K11" i="10"/>
  <c r="L11" i="10"/>
  <c r="M11" i="10"/>
  <c r="K12" i="10"/>
  <c r="L12" i="10"/>
  <c r="M12" i="10"/>
  <c r="N12" i="10"/>
  <c r="K13" i="10"/>
  <c r="L13" i="10"/>
  <c r="M13" i="10"/>
  <c r="N13" i="10"/>
  <c r="K14" i="10"/>
  <c r="M14" i="10"/>
  <c r="N14" i="10"/>
  <c r="O10" i="10"/>
  <c r="O11" i="10"/>
  <c r="O13" i="10"/>
  <c r="O14" i="10"/>
  <c r="J18" i="8"/>
  <c r="L18" i="8" s="1"/>
  <c r="J17" i="8"/>
  <c r="L17" i="8" s="1"/>
  <c r="J54" i="8"/>
  <c r="L54" i="8" s="1"/>
  <c r="J65" i="4"/>
  <c r="L65" i="4" s="1"/>
  <c r="J61" i="4"/>
  <c r="F11" i="8"/>
  <c r="F60" i="8" s="1"/>
  <c r="G52" i="5" s="1"/>
  <c r="J14" i="8"/>
  <c r="L14" i="8" s="1"/>
  <c r="AW68" i="8"/>
  <c r="J58" i="8"/>
  <c r="L58" i="8" s="1"/>
  <c r="B4" i="5"/>
  <c r="H54" i="5"/>
  <c r="K34" i="5"/>
  <c r="M34" i="5" s="1"/>
  <c r="J16" i="8"/>
  <c r="L16" i="8" s="1"/>
  <c r="AW64" i="8"/>
  <c r="J62" i="4"/>
  <c r="L62" i="4" s="1"/>
  <c r="M62" i="4" s="1"/>
  <c r="J34" i="8"/>
  <c r="L34" i="8" s="1"/>
  <c r="J21" i="8"/>
  <c r="L21" i="8" s="1"/>
  <c r="K33" i="5"/>
  <c r="M33" i="5" s="1"/>
  <c r="AU75" i="8"/>
  <c r="AV75" i="8"/>
  <c r="AQ75" i="8"/>
  <c r="AR75" i="8"/>
  <c r="AS75" i="8"/>
  <c r="J25" i="8"/>
  <c r="L25" i="8" s="1"/>
  <c r="J66" i="4"/>
  <c r="L66" i="4" s="1"/>
  <c r="AW72" i="8"/>
  <c r="S17" i="10"/>
  <c r="AW73" i="8"/>
  <c r="AW66" i="8"/>
  <c r="AW70" i="8"/>
  <c r="J73" i="4"/>
  <c r="L73" i="4" s="1"/>
  <c r="J72" i="4"/>
  <c r="L72" i="4" s="1"/>
  <c r="J71" i="4"/>
  <c r="L71" i="4" s="1"/>
  <c r="J70" i="4"/>
  <c r="J69" i="4"/>
  <c r="J68" i="4"/>
  <c r="L68" i="4" s="1"/>
  <c r="J67" i="4"/>
  <c r="L67" i="4" s="1"/>
  <c r="J47" i="4"/>
  <c r="L47" i="4" s="1"/>
  <c r="J46" i="4"/>
  <c r="L46" i="4" s="1"/>
  <c r="J44" i="4"/>
  <c r="L44" i="4" s="1"/>
  <c r="J43" i="4"/>
  <c r="L43" i="4" s="1"/>
  <c r="J41" i="4"/>
  <c r="L41" i="4" s="1"/>
  <c r="J59" i="8"/>
  <c r="L59" i="8" s="1"/>
  <c r="J57" i="8"/>
  <c r="L57" i="8" s="1"/>
  <c r="J56" i="8"/>
  <c r="L56" i="8" s="1"/>
  <c r="J55" i="8"/>
  <c r="L55" i="8" s="1"/>
  <c r="J53" i="8"/>
  <c r="L53" i="8" s="1"/>
  <c r="J52" i="8"/>
  <c r="L52" i="8" s="1"/>
  <c r="J51" i="8"/>
  <c r="L51" i="8" s="1"/>
  <c r="J50" i="8"/>
  <c r="L50" i="8" s="1"/>
  <c r="J49" i="8"/>
  <c r="L49" i="8" s="1"/>
  <c r="J48" i="8"/>
  <c r="L48" i="8" s="1"/>
  <c r="J47" i="8"/>
  <c r="L47" i="8" s="1"/>
  <c r="J46" i="8"/>
  <c r="L46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J11" i="8"/>
  <c r="S11" i="8" s="1"/>
  <c r="I74" i="4"/>
  <c r="H12" i="10" s="1"/>
  <c r="H74" i="4"/>
  <c r="I53" i="5" s="1"/>
  <c r="G74" i="4"/>
  <c r="H53" i="5" s="1"/>
  <c r="L50" i="5"/>
  <c r="J15" i="10" s="1"/>
  <c r="I50" i="5"/>
  <c r="G15" i="10" s="1"/>
  <c r="J50" i="5"/>
  <c r="B5" i="10"/>
  <c r="I52" i="5"/>
  <c r="I54" i="5"/>
  <c r="I55" i="5"/>
  <c r="I29" i="5"/>
  <c r="I51" i="5" s="1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J9" i="15"/>
  <c r="K38" i="5"/>
  <c r="M38" i="5" s="1"/>
  <c r="K31" i="5"/>
  <c r="M31" i="5" s="1"/>
  <c r="F39" i="4"/>
  <c r="G55" i="5" s="1"/>
  <c r="K48" i="5"/>
  <c r="K47" i="5"/>
  <c r="M47" i="5" s="1"/>
  <c r="K46" i="5"/>
  <c r="M46" i="5" s="1"/>
  <c r="K45" i="5"/>
  <c r="M45" i="5" s="1"/>
  <c r="K44" i="5"/>
  <c r="M44" i="5" s="1"/>
  <c r="K43" i="5"/>
  <c r="M43" i="5" s="1"/>
  <c r="K42" i="5"/>
  <c r="M42" i="5" s="1"/>
  <c r="K41" i="5"/>
  <c r="M41" i="5" s="1"/>
  <c r="K40" i="5"/>
  <c r="M40" i="5" s="1"/>
  <c r="K39" i="5"/>
  <c r="M39" i="5" s="1"/>
  <c r="K37" i="5"/>
  <c r="M37" i="5" s="1"/>
  <c r="K36" i="5"/>
  <c r="M36" i="5" s="1"/>
  <c r="K32" i="5"/>
  <c r="M32" i="5" s="1"/>
  <c r="J29" i="5"/>
  <c r="J51" i="5" s="1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6" i="4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51" i="5"/>
  <c r="D14" i="10" s="1"/>
  <c r="H29" i="5"/>
  <c r="H51" i="5" s="1"/>
  <c r="F14" i="10" s="1"/>
  <c r="D32" i="5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55" i="5"/>
  <c r="F10" i="10"/>
  <c r="AO12" i="8"/>
  <c r="D12" i="10" l="1"/>
  <c r="M16" i="10"/>
  <c r="N16" i="10"/>
  <c r="L16" i="10"/>
  <c r="O16" i="10"/>
  <c r="K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N62" i="4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G12" i="10"/>
  <c r="K49" i="5"/>
  <c r="S48" i="8"/>
  <c r="S46" i="8"/>
  <c r="F12" i="10"/>
  <c r="S41" i="8"/>
  <c r="S28" i="8"/>
  <c r="S34" i="8"/>
  <c r="S15" i="8"/>
  <c r="S26" i="8"/>
  <c r="S22" i="8"/>
  <c r="S14" i="10"/>
  <c r="AW75" i="8"/>
  <c r="J53" i="5"/>
  <c r="F11" i="10"/>
  <c r="AQ16" i="8"/>
  <c r="S23" i="8"/>
  <c r="S12" i="10"/>
  <c r="S13" i="10"/>
  <c r="K50" i="5"/>
  <c r="M50" i="5" s="1"/>
  <c r="S16" i="8"/>
  <c r="L53" i="5"/>
  <c r="J54" i="5"/>
  <c r="D13" i="10"/>
  <c r="S43" i="8"/>
  <c r="S24" i="8"/>
  <c r="H55" i="5"/>
  <c r="G10" i="10"/>
  <c r="S11" i="10"/>
  <c r="H15" i="10"/>
  <c r="K29" i="5"/>
  <c r="K51" i="5" s="1"/>
  <c r="S21" i="8"/>
  <c r="S32" i="8"/>
  <c r="S20" i="8"/>
  <c r="S13" i="8"/>
  <c r="J74" i="4"/>
  <c r="I11" i="10"/>
  <c r="Q11" i="10" s="1"/>
  <c r="G11" i="10"/>
  <c r="L54" i="5"/>
  <c r="S29" i="8"/>
  <c r="S45" i="8"/>
  <c r="S31" i="8"/>
  <c r="G56" i="5"/>
  <c r="D10" i="10"/>
  <c r="S27" i="8"/>
  <c r="S37" i="8"/>
  <c r="S33" i="8"/>
  <c r="M61" i="8"/>
  <c r="N61" i="8"/>
  <c r="J60" i="8"/>
  <c r="K52" i="5" s="1"/>
  <c r="S36" i="8"/>
  <c r="I56" i="5"/>
  <c r="H52" i="5"/>
  <c r="J52" i="5"/>
  <c r="G13" i="10"/>
  <c r="S25" i="8"/>
  <c r="L52" i="5"/>
  <c r="S14" i="8"/>
  <c r="J39" i="4"/>
  <c r="H10" i="10"/>
  <c r="L55" i="5"/>
  <c r="J16" i="10"/>
  <c r="I14" i="15" s="1"/>
  <c r="S16" i="10" l="1"/>
  <c r="H16" i="10"/>
  <c r="G14" i="15" s="1"/>
  <c r="D16" i="10"/>
  <c r="D14" i="15" s="1"/>
  <c r="I15" i="10"/>
  <c r="Q15" i="10" s="1"/>
  <c r="F16" i="10"/>
  <c r="E14" i="15" s="1"/>
  <c r="J56" i="5"/>
  <c r="S60" i="8"/>
  <c r="G16" i="10"/>
  <c r="F14" i="15" s="1"/>
  <c r="I13" i="10"/>
  <c r="Q13" i="10" s="1"/>
  <c r="H56" i="5"/>
  <c r="I14" i="10"/>
  <c r="Q14" i="10" s="1"/>
  <c r="M51" i="5"/>
  <c r="K53" i="5"/>
  <c r="M53" i="5" s="1"/>
  <c r="I12" i="10"/>
  <c r="Q12" i="10" s="1"/>
  <c r="K54" i="5"/>
  <c r="M54" i="5" s="1"/>
  <c r="M52" i="5"/>
  <c r="M60" i="8"/>
  <c r="L56" i="5"/>
  <c r="I10" i="10"/>
  <c r="K55" i="5"/>
  <c r="K56" i="5" l="1"/>
  <c r="M56" i="5" s="1"/>
  <c r="M55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>
  <authors>
    <author>TOSHIBA</author>
  </authors>
  <commentList>
    <comment ref="I3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<sst xmlns="http://schemas.openxmlformats.org/spreadsheetml/2006/main" count="816" uniqueCount="432">
  <si>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</si>
  <si>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</si>
  <si>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</si>
  <si>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</si>
  <si>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</si>
  <si>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</si>
  <si>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</si>
  <si>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</si>
  <si>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</si>
  <si>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</si>
  <si>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</si>
  <si>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</si>
  <si>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</si>
  <si>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</si>
  <si>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</si>
  <si>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</si>
  <si>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</si>
  <si>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</si>
  <si>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</si>
  <si>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</si>
  <si>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</si>
  <si>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</si>
  <si>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</si>
  <si>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</si>
  <si>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</si>
  <si>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</si>
  <si>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</si>
  <si>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</si>
  <si>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</si>
  <si>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</si>
  <si>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</si>
  <si>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</si>
  <si>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</si>
  <si>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</si>
  <si>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</si>
  <si>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</si>
  <si>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</si>
  <si>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</si>
  <si>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Pringtutul</t>
  </si>
  <si>
    <t>Watubarut</t>
  </si>
  <si>
    <t>Banjarnegara</t>
  </si>
  <si>
    <t>Wonosobo</t>
  </si>
  <si>
    <t>Pingit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</si>
  <si>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</si>
  <si>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</si>
  <si>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</si>
  <si>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</si>
  <si>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</si>
  <si>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</si>
  <si>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</si>
  <si>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</si>
  <si>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</si>
  <si>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</si>
  <si>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</si>
  <si>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</si>
  <si>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</si>
  <si>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</si>
  <si>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</si>
  <si>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</si>
  <si>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</si>
  <si>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</si>
  <si>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</si>
  <si>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</si>
  <si>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</si>
  <si>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</si>
  <si>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</si>
  <si>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</si>
  <si>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</si>
  <si>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</si>
  <si>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</si>
  <si>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</si>
  <si>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</si>
  <si>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</si>
  <si>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</si>
  <si>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</si>
  <si>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</si>
  <si>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</si>
  <si>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</si>
  <si>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</si>
  <si>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</si>
  <si>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</si>
  <si>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</si>
  <si>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</si>
  <si>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</si>
  <si>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</si>
  <si>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</si>
  <si>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</si>
  <si>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</si>
  <si>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</si>
  <si>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</si>
  <si>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</si>
  <si>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</si>
  <si>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</si>
  <si>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</si>
  <si>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</si>
  <si>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</si>
  <si>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</si>
  <si>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</si>
  <si>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</si>
  <si>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Karag I</t>
  </si>
  <si>
    <t>Karag  II</t>
  </si>
  <si>
    <t>Kedung Gabel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</si>
  <si>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</si>
  <si>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</si>
  <si>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</si>
  <si>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</si>
  <si>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</si>
  <si>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</si>
  <si>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</si>
  <si>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</si>
  <si>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</si>
  <si>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</si>
  <si>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</si>
  <si>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</si>
  <si>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</si>
  <si>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</si>
  <si>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</si>
  <si>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</si>
  <si>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</si>
  <si>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</si>
  <si>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</si>
  <si>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</si>
  <si>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</si>
  <si>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</si>
  <si>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</si>
  <si>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</si>
  <si>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</si>
  <si>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</si>
  <si>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</si>
  <si>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</si>
  <si>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</si>
  <si>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</si>
  <si>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</si>
  <si>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</si>
  <si>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</si>
  <si>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</si>
  <si>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</si>
  <si>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</si>
  <si>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</si>
  <si>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</si>
  <si>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</si>
  <si>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</si>
  <si>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</si>
  <si>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</si>
  <si>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</si>
  <si>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</si>
  <si>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</si>
  <si>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</si>
  <si>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</si>
  <si>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</si>
  <si>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</si>
  <si>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</si>
  <si>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</si>
  <si>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</si>
  <si>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</si>
  <si>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</si>
  <si>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</si>
  <si>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</si>
  <si>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</si>
  <si>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</si>
  <si>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</si>
  <si>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</si>
  <si>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</si>
  <si>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</si>
  <si>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</si>
  <si>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</si>
  <si>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</si>
  <si>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</si>
  <si>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</si>
  <si>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</si>
  <si>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</si>
  <si>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</si>
  <si>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</si>
  <si>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</si>
  <si>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</si>
  <si>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</si>
  <si>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</si>
  <si>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</si>
  <si>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</si>
  <si>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</si>
  <si>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</si>
  <si>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Mejagong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</si>
  <si>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</si>
  <si>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</si>
  <si>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</si>
  <si>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</si>
  <si>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</si>
  <si>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</si>
  <si>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</si>
  <si>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</si>
  <si>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</si>
  <si>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</si>
  <si>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</si>
  <si>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</si>
  <si>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</si>
  <si>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</si>
  <si>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</si>
  <si>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</si>
  <si>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</si>
  <si>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</si>
  <si>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</si>
  <si>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</si>
  <si>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</si>
  <si>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</si>
  <si>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</si>
  <si>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</si>
  <si>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</si>
  <si>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</si>
  <si>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</si>
  <si>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</si>
  <si>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</si>
  <si>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</si>
  <si>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</si>
  <si>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</si>
  <si>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</si>
  <si>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</si>
  <si>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</si>
  <si>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</si>
  <si>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</si>
  <si>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</si>
  <si>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</si>
  <si>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</si>
  <si>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</si>
  <si>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</si>
  <si>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</si>
  <si>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</si>
  <si>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</si>
  <si>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</si>
  <si>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</si>
  <si>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</si>
  <si>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</si>
  <si>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Pejengkolan SIWT</t>
  </si>
  <si>
    <t>Pejengkolan SIWB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</si>
  <si>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</si>
  <si>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</si>
  <si>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</si>
  <si>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</si>
  <si>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</si>
  <si>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</si>
  <si>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</si>
  <si>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</si>
  <si>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</si>
  <si>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</si>
  <si>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</si>
  <si>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</si>
  <si>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</si>
  <si>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</si>
  <si>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</si>
  <si>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</si>
  <si>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</si>
  <si>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</si>
  <si>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</si>
  <si>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</si>
  <si>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</si>
  <si>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</si>
  <si>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</si>
  <si>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</si>
  <si>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</si>
  <si>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</si>
  <si>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jengkelok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</si>
  <si>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</si>
  <si>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</si>
  <si>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</si>
  <si>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</si>
  <si>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</si>
  <si>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</si>
  <si>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</si>
  <si>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</si>
  <si>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</si>
  <si>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</si>
  <si>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</si>
  <si>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</si>
  <si>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</si>
  <si>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</si>
  <si>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</si>
  <si>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</si>
  <si>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</si>
  <si>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</si>
  <si>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</si>
  <si>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</si>
  <si>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</si>
  <si>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</si>
  <si>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</si>
  <si>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</si>
  <si>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</si>
  <si>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</si>
  <si>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</si>
  <si>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</si>
  <si>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</si>
  <si>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</si>
  <si>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</si>
  <si>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</si>
  <si>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</si>
  <si>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</si>
  <si>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</si>
  <si>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</si>
  <si>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</si>
  <si>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</si>
  <si>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</si>
  <si>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</si>
  <si>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</si>
  <si>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</si>
  <si>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</si>
  <si>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</si>
  <si>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</si>
  <si>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</si>
  <si>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</si>
  <si>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</si>
  <si>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</si>
  <si>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</si>
  <si>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</si>
  <si>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</si>
  <si>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tangsi</t>
  </si>
  <si>
    <t xml:space="preserve"> Butuh</t>
  </si>
  <si>
    <t xml:space="preserve"> Bogowonto</t>
  </si>
  <si>
    <t xml:space="preserve"> Pringtutul</t>
  </si>
  <si>
    <t xml:space="preserve"> Karag</t>
  </si>
  <si>
    <t xml:space="preserve"> Kemit</t>
  </si>
  <si>
    <t xml:space="preserve"> Bedegolan</t>
  </si>
  <si>
    <t xml:space="preserve"> Badegolan</t>
  </si>
  <si>
    <t xml:space="preserve"> Serayu</t>
  </si>
  <si>
    <t xml:space="preserve"> Datar</t>
  </si>
  <si>
    <t xml:space="preserve"> Galeh</t>
  </si>
  <si>
    <t xml:space="preserve"> Progo</t>
  </si>
  <si>
    <t xml:space="preserve"> Elo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</si>
  <si>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</si>
  <si>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</si>
  <si>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</si>
  <si>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</si>
  <si>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</si>
  <si>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</si>
  <si>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</si>
  <si>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</si>
  <si>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</si>
  <si>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</si>
  <si>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</si>
  <si>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</si>
  <si>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</si>
  <si>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</si>
  <si>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</si>
  <si>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</si>
  <si>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</si>
  <si>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</si>
  <si>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</si>
  <si>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</si>
  <si>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</si>
  <si>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</si>
  <si>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Naruan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</si>
  <si>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</si>
  <si>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</si>
  <si>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</si>
  <si>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</si>
  <si>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</si>
  <si>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</si>
  <si>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</si>
  <si>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</si>
  <si>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</si>
  <si>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Sudah 19 - 25 Oktober 2015</t>
  </si>
  <si>
    <t>Probolo Sudah 26 - 1 November</t>
  </si>
  <si>
    <t>Sudah 27 - 2 November 2015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</si>
  <si>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</si>
  <si>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</si>
  <si>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</si>
  <si>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</si>
  <si>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</si>
  <si>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</si>
  <si>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</si>
  <si>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</si>
  <si>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</si>
  <si>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</si>
  <si>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</si>
  <si>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</si>
  <si>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</si>
  <si>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</si>
  <si>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</si>
  <si>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</si>
  <si>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</si>
  <si>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</si>
  <si>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</si>
  <si>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</si>
  <si>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</si>
  <si>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</si>
  <si>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</si>
  <si>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</si>
  <si>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</si>
  <si>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</si>
  <si>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</si>
  <si>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</si>
  <si>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</si>
  <si>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</si>
  <si>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</si>
  <si>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</si>
  <si>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</si>
  <si>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</si>
  <si>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</si>
  <si>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</si>
  <si>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</si>
  <si>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</si>
  <si>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</si>
  <si>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</si>
  <si>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</si>
  <si>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</si>
  <si>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</si>
  <si>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</si>
  <si>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</si>
  <si>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</si>
  <si>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</si>
  <si>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</si>
  <si>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</si>
  <si>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</si>
  <si>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</si>
  <si>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</si>
  <si>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</si>
  <si>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Ada</t>
  </si>
  <si>
    <t>`</t>
  </si>
  <si>
    <t>Siragas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</si>
  <si>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</si>
  <si>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</si>
  <si>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</si>
  <si>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</si>
  <si>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</si>
  <si>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</si>
  <si>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</si>
  <si>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</si>
  <si>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</si>
  <si>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</si>
  <si>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</si>
  <si>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</si>
  <si>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</si>
  <si>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</si>
  <si>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</si>
  <si>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 xml:space="preserve">MINGGU ke I JUNI ( Tgl. 4 JUNI s/d 10 JUNI 2024 )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</si>
</sst>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6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9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9" fillId="0" borderId="0"/>
  </cellStyleXfs>
  <cellXfs count="60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0" fontId="38" fillId="0" borderId="0" xfId="1" applyNumberFormat="1" applyFont="1" applyFill="1" applyBorder="1" applyAlignment="1">
      <alignment horizontal="left"/>
    </xf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5" fontId="0" fillId="0" borderId="54" xfId="2" applyNumberFormat="1" applyFont="1" applyBorder="1" applyAlignment="1"/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0" fontId="46" fillId="26" borderId="50" xfId="0" applyFont="1" applyFill="1" applyBorder="1" applyAlignment="1">
      <alignment horizontal="center" vertical="center"/>
    </xf>
    <xf numFmtId="0" fontId="46" fillId="26" borderId="7" xfId="0" applyFont="1" applyFill="1" applyBorder="1" applyAlignment="1">
      <alignment horizontal="center" vertical="center"/>
    </xf>
    <xf numFmtId="0" fontId="46" fillId="26" borderId="5" xfId="0" applyFont="1" applyFill="1" applyBorder="1" applyAlignment="1">
      <alignment horizontal="center" vertical="center"/>
    </xf>
    <xf numFmtId="0" fontId="46" fillId="26" borderId="34" xfId="0" applyFont="1" applyFill="1" applyBorder="1" applyAlignment="1">
      <alignment horizontal="center" vertical="center"/>
    </xf>
    <xf numFmtId="164" fontId="31" fillId="0" borderId="63" xfId="1" applyNumberFormat="1" applyFont="1" applyBorder="1"/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21" borderId="6" xfId="1" quotePrefix="1" applyNumberFormat="1" applyFont="1" applyFill="1" applyBorder="1" applyAlignment="1">
      <alignment horizontal="center"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21" borderId="2" xfId="1" quotePrefix="1" applyNumberFormat="1" applyFont="1" applyFill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70" fontId="50" fillId="21" borderId="5" xfId="1" quotePrefix="1" applyNumberFormat="1" applyFont="1" applyFill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8" fillId="0" borderId="2" xfId="1" applyNumberFormat="1" applyFont="1" applyBorder="1" applyAlignment="1">
      <alignment horizontal="center" vertical="center"/>
    </xf>
    <xf numFmtId="170" fontId="48" fillId="21" borderId="2" xfId="1" applyNumberFormat="1" applyFont="1" applyFill="1" applyBorder="1" applyAlignment="1" applyProtection="1">
      <alignment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0" fontId="48" fillId="0" borderId="6" xfId="0" applyFont="1" applyBorder="1" applyAlignment="1">
      <alignment horizontal="center" vertical="center"/>
    </xf>
    <xf numFmtId="164" fontId="48" fillId="0" borderId="6" xfId="1" applyNumberFormat="1" applyFont="1" applyBorder="1" applyAlignment="1">
      <alignment horizontal="center" vertical="center"/>
    </xf>
    <xf numFmtId="170" fontId="48" fillId="21" borderId="6" xfId="1" applyNumberFormat="1" applyFont="1" applyFill="1" applyBorder="1" applyAlignment="1" applyProtection="1">
      <alignment horizontal="center" vertical="center"/>
    </xf>
    <xf numFmtId="170" fontId="48" fillId="27" borderId="6" xfId="1" applyNumberFormat="1" applyFont="1" applyFill="1" applyBorder="1" applyAlignment="1" applyProtection="1">
      <alignment horizontal="center"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2" xfId="0" applyFont="1" applyBorder="1" applyAlignment="1">
      <alignment horizontal="center" vertical="center"/>
    </xf>
    <xf numFmtId="170" fontId="48" fillId="28" borderId="2" xfId="1" applyNumberFormat="1" applyFont="1" applyFill="1" applyBorder="1" applyAlignment="1" applyProtection="1">
      <alignment horizontal="center" vertical="center"/>
    </xf>
    <xf numFmtId="170" fontId="48" fillId="29" borderId="2" xfId="1" applyNumberFormat="1" applyFont="1" applyFill="1" applyBorder="1" applyAlignment="1" applyProtection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48" fillId="0" borderId="5" xfId="0" applyFont="1" applyBorder="1" applyAlignment="1">
      <alignment horizontal="center" vertical="center"/>
    </xf>
    <xf numFmtId="164" fontId="48" fillId="0" borderId="5" xfId="1" applyNumberFormat="1" applyFont="1" applyBorder="1" applyAlignment="1">
      <alignment horizontal="center" vertical="center"/>
    </xf>
    <xf numFmtId="170" fontId="48" fillId="21" borderId="5" xfId="1" applyNumberFormat="1" applyFont="1" applyFill="1" applyBorder="1" applyAlignment="1" applyProtection="1">
      <alignment horizontal="center" vertical="center"/>
    </xf>
    <xf numFmtId="170" fontId="48" fillId="28" borderId="5" xfId="1" applyNumberFormat="1" applyFont="1" applyFill="1" applyBorder="1" applyAlignment="1" applyProtection="1">
      <alignment horizontal="center" vertical="center"/>
    </xf>
    <xf numFmtId="170" fontId="48" fillId="29" borderId="5" xfId="1" applyNumberFormat="1" applyFont="1" applyFill="1" applyBorder="1" applyAlignment="1" applyProtection="1">
      <alignment horizontal="center"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7" borderId="6" xfId="1" quotePrefix="1" applyNumberFormat="1" applyFont="1" applyFill="1" applyBorder="1" applyAlignment="1">
      <alignment horizontal="center"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21" borderId="2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0" fontId="50" fillId="27" borderId="2" xfId="1" quotePrefix="1" applyNumberFormat="1" applyFont="1" applyFill="1" applyBorder="1" applyAlignment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69" fontId="50" fillId="0" borderId="69" xfId="3" applyNumberFormat="1" applyFont="1" applyFill="1" applyBorder="1" applyAlignment="1">
      <alignment horizontal="center" vertical="center"/>
    </xf>
    <xf numFmtId="169" fontId="50" fillId="0" borderId="2" xfId="3" applyNumberFormat="1" applyFont="1" applyBorder="1" applyAlignment="1">
      <alignment horizontal="center" vertical="center"/>
    </xf>
    <xf numFmtId="169" fontId="50" fillId="27" borderId="2" xfId="3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164" fontId="50" fillId="21" borderId="2" xfId="5" applyNumberFormat="1" applyFont="1" applyFill="1" applyBorder="1" applyAlignment="1">
      <alignment horizontal="center" vertical="center"/>
    </xf>
    <xf numFmtId="170" fontId="50" fillId="21" borderId="2" xfId="1" applyNumberFormat="1" applyFont="1" applyFill="1" applyBorder="1" applyAlignment="1" applyProtection="1">
      <alignment horizontal="center" vertical="center"/>
    </xf>
    <xf numFmtId="169" fontId="50" fillId="0" borderId="2" xfId="3" applyNumberFormat="1" applyFont="1" applyFill="1" applyBorder="1" applyAlignment="1">
      <alignment horizontal="center" vertical="center"/>
    </xf>
    <xf numFmtId="164" fontId="50" fillId="21" borderId="7" xfId="5" applyNumberFormat="1" applyFont="1" applyFill="1" applyBorder="1" applyAlignment="1">
      <alignment horizontal="center" vertical="center"/>
    </xf>
    <xf numFmtId="169" fontId="50" fillId="0" borderId="2" xfId="3" applyNumberFormat="1" applyFont="1" applyBorder="1" applyAlignment="1">
      <alignment vertical="center"/>
    </xf>
    <xf numFmtId="0" fontId="50" fillId="21" borderId="2" xfId="0" applyFont="1" applyFill="1" applyBorder="1" applyAlignment="1">
      <alignment vertical="center"/>
    </xf>
    <xf numFmtId="164" fontId="50" fillId="0" borderId="2" xfId="5" applyNumberFormat="1" applyFont="1" applyBorder="1" applyAlignment="1">
      <alignment horizontal="center" vertical="center"/>
    </xf>
    <xf numFmtId="164" fontId="50" fillId="27" borderId="2" xfId="5" applyNumberFormat="1" applyFont="1" applyFill="1" applyBorder="1" applyAlignment="1">
      <alignment horizontal="center" vertical="center"/>
    </xf>
    <xf numFmtId="169" fontId="50" fillId="0" borderId="7" xfId="3" applyNumberFormat="1" applyFont="1" applyFill="1" applyBorder="1" applyAlignment="1">
      <alignment horizontal="center"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169" fontId="50" fillId="0" borderId="5" xfId="3" applyNumberFormat="1" applyFont="1" applyFill="1" applyBorder="1" applyAlignment="1">
      <alignment horizontal="center" vertical="center"/>
    </xf>
    <xf numFmtId="170" fontId="50" fillId="0" borderId="5" xfId="1" applyNumberFormat="1" applyFont="1" applyFill="1" applyBorder="1" applyAlignment="1" applyProtection="1">
      <alignment vertical="center"/>
    </xf>
    <xf numFmtId="164" fontId="50" fillId="21" borderId="5" xfId="5" applyNumberFormat="1" applyFont="1" applyFill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170" fontId="38" fillId="27" borderId="2" xfId="1" quotePrefix="1" applyNumberFormat="1" applyFont="1" applyFill="1" applyBorder="1" applyAlignment="1">
      <alignment horizontal="center" vertical="center"/>
    </xf>
    <xf numFmtId="170" fontId="38" fillId="21" borderId="2" xfId="1" applyNumberFormat="1" applyFont="1" applyFill="1" applyBorder="1" applyAlignment="1">
      <alignment horizontal="center" vertical="center"/>
    </xf>
    <xf numFmtId="0" fontId="38" fillId="28" borderId="2" xfId="0" applyFont="1" applyFill="1" applyBorder="1" applyAlignment="1">
      <alignment vertical="center"/>
    </xf>
    <xf numFmtId="170" fontId="38" fillId="27" borderId="2" xfId="1" applyNumberFormat="1" applyFont="1" applyFill="1" applyBorder="1" applyAlignment="1">
      <alignment horizontal="center" vertical="center"/>
    </xf>
    <xf numFmtId="0" fontId="38" fillId="30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170" fontId="38" fillId="27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170" fontId="48" fillId="21" borderId="2" xfId="1" applyNumberFormat="1" applyFont="1" applyFill="1" applyBorder="1" applyAlignment="1" applyProtection="1">
      <alignment horizontal="center" vertical="center" wrapText="1"/>
    </xf>
    <xf numFmtId="164" fontId="50" fillId="21" borderId="2" xfId="5" applyNumberFormat="1" applyFont="1" applyFill="1" applyBorder="1" applyAlignment="1">
      <alignment horizontal="center" vertical="center" wrapText="1"/>
    </xf>
    <xf numFmtId="164" fontId="4" fillId="0" borderId="7" xfId="5" applyNumberFormat="1" applyFont="1" applyBorder="1" applyAlignment="1">
      <alignment horizontal="center"/>
    </xf>
    <xf numFmtId="41" fontId="46" fillId="26" borderId="17" xfId="0" applyNumberFormat="1" applyFont="1" applyFill="1" applyBorder="1" applyAlignment="1">
      <alignment horizontal="center" vertical="center"/>
    </xf>
    <xf numFmtId="168" fontId="46" fillId="26" borderId="17" xfId="0" applyNumberFormat="1" applyFont="1" applyFill="1" applyBorder="1" applyAlignment="1">
      <alignment horizontal="center" vertical="center"/>
    </xf>
    <xf numFmtId="168" fontId="46" fillId="26" borderId="17" xfId="0" applyNumberFormat="1" applyFont="1" applyFill="1" applyBorder="1" applyAlignment="1">
      <alignment horizontal="left" vertical="center"/>
    </xf>
    <xf numFmtId="0" fontId="0" fillId="0" borderId="0" xfId="0" quotePrefix="1"/>
    <xf numFmtId="41" fontId="46" fillId="26" borderId="72" xfId="0" applyNumberFormat="1" applyFont="1" applyFill="1" applyBorder="1" applyAlignment="1">
      <alignment horizontal="center" vertical="center"/>
    </xf>
    <xf numFmtId="0" fontId="0" fillId="22" borderId="0" xfId="0" applyFill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164" fontId="31" fillId="0" borderId="0" xfId="1" applyNumberFormat="1" applyFont="1" applyBorder="1"/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170" fontId="50" fillId="21" borderId="17" xfId="1" quotePrefix="1" applyNumberFormat="1" applyFont="1" applyFill="1" applyBorder="1" applyAlignment="1">
      <alignment horizontal="center" vertical="center"/>
    </xf>
    <xf numFmtId="171" fontId="52" fillId="0" borderId="91" xfId="0" applyNumberFormat="1" applyFont="1" applyBorder="1" applyAlignment="1">
      <alignment vertical="center"/>
    </xf>
    <xf numFmtId="171" fontId="52" fillId="0" borderId="92" xfId="0" applyNumberFormat="1" applyFont="1" applyBorder="1" applyAlignment="1">
      <alignment vertical="center"/>
    </xf>
    <xf numFmtId="171" fontId="52" fillId="0" borderId="93" xfId="0" applyNumberFormat="1" applyFont="1" applyBorder="1" applyAlignment="1">
      <alignment vertical="center"/>
    </xf>
    <xf numFmtId="0" fontId="53" fillId="31" borderId="50" xfId="0" applyFont="1" applyFill="1" applyBorder="1" applyAlignment="1">
      <alignment horizontal="center"/>
    </xf>
    <xf numFmtId="0" fontId="53" fillId="31" borderId="51" xfId="0" applyFont="1" applyFill="1" applyBorder="1" applyAlignment="1">
      <alignment horizontal="center"/>
    </xf>
    <xf numFmtId="0" fontId="53" fillId="31" borderId="7" xfId="0" applyFont="1" applyFill="1" applyBorder="1" applyAlignment="1">
      <alignment horizontal="center"/>
    </xf>
    <xf numFmtId="0" fontId="53" fillId="31" borderId="6" xfId="0" applyFont="1" applyFill="1" applyBorder="1" applyAlignment="1">
      <alignment horizontal="center"/>
    </xf>
    <xf numFmtId="0" fontId="53" fillId="31" borderId="64" xfId="0" applyFont="1" applyFill="1" applyBorder="1" applyAlignment="1">
      <alignment horizontal="center"/>
    </xf>
    <xf numFmtId="0" fontId="53" fillId="31" borderId="5" xfId="0" applyFont="1" applyFill="1" applyBorder="1" applyAlignment="1">
      <alignment horizontal="center"/>
    </xf>
    <xf numFmtId="0" fontId="53" fillId="31" borderId="65" xfId="0" applyFont="1" applyFill="1" applyBorder="1" applyAlignment="1">
      <alignment horizontal="center"/>
    </xf>
    <xf numFmtId="171" fontId="53" fillId="31" borderId="50" xfId="0" applyNumberFormat="1" applyFont="1" applyFill="1" applyBorder="1" applyAlignment="1">
      <alignment horizontal="center"/>
    </xf>
    <xf numFmtId="171" fontId="53" fillId="31" borderId="7" xfId="0" applyNumberFormat="1" applyFont="1" applyFill="1" applyBorder="1" applyAlignment="1">
      <alignment horizontal="center"/>
    </xf>
    <xf numFmtId="171" fontId="53" fillId="31" borderId="6" xfId="0" applyNumberFormat="1" applyFont="1" applyFill="1" applyBorder="1" applyAlignment="1">
      <alignment horizontal="center"/>
    </xf>
    <xf numFmtId="0" fontId="53" fillId="31" borderId="66" xfId="0" applyFont="1" applyFill="1" applyBorder="1" applyAlignment="1">
      <alignment horizontal="center"/>
    </xf>
    <xf numFmtId="171" fontId="53" fillId="31" borderId="5" xfId="0" applyNumberFormat="1" applyFont="1" applyFill="1" applyBorder="1" applyAlignment="1">
      <alignment horizontal="center"/>
    </xf>
    <xf numFmtId="170" fontId="60" fillId="0" borderId="92" xfId="6" applyNumberFormat="1" applyFont="1" applyBorder="1" applyAlignment="1">
      <alignment horizontal="right" vertical="center"/>
    </xf>
    <xf numFmtId="170" fontId="60" fillId="0" borderId="91" xfId="6" applyNumberFormat="1" applyFont="1" applyBorder="1" applyAlignment="1">
      <alignment horizontal="right" vertical="center"/>
    </xf>
    <xf numFmtId="170" fontId="60" fillId="33" borderId="91" xfId="6" applyNumberFormat="1" applyFont="1" applyFill="1" applyBorder="1" applyAlignment="1">
      <alignment horizontal="center" vertical="center"/>
    </xf>
    <xf numFmtId="170" fontId="60" fillId="33" borderId="92" xfId="6" applyNumberFormat="1" applyFont="1" applyFill="1" applyBorder="1" applyAlignment="1">
      <alignment horizontal="right" vertical="center"/>
    </xf>
    <xf numFmtId="170" fontId="60" fillId="33" borderId="96" xfId="6" applyNumberFormat="1" applyFont="1" applyFill="1" applyBorder="1" applyAlignment="1">
      <alignment horizontal="right" vertical="center"/>
    </xf>
    <xf numFmtId="170" fontId="60" fillId="33" borderId="95" xfId="6" applyNumberFormat="1" applyFont="1" applyFill="1" applyBorder="1" applyAlignment="1">
      <alignment horizontal="right" vertical="center"/>
    </xf>
    <xf numFmtId="170" fontId="60" fillId="33" borderId="94" xfId="6" applyNumberFormat="1" applyFont="1" applyFill="1" applyBorder="1" applyAlignment="1">
      <alignment horizontal="right" vertical="center"/>
    </xf>
    <xf numFmtId="170" fontId="60" fillId="0" borderId="94" xfId="6" applyNumberFormat="1" applyFont="1" applyBorder="1" applyAlignment="1">
      <alignment horizontal="right" vertical="center"/>
    </xf>
    <xf numFmtId="170" fontId="60" fillId="33" borderId="93" xfId="6" applyNumberFormat="1" applyFont="1" applyFill="1" applyBorder="1" applyAlignment="1">
      <alignment horizontal="right" vertical="center"/>
    </xf>
    <xf numFmtId="170" fontId="60" fillId="0" borderId="91" xfId="6" applyNumberFormat="1" applyFont="1" applyBorder="1" applyAlignment="1">
      <alignment horizontal="center" vertical="center"/>
    </xf>
    <xf numFmtId="170" fontId="60" fillId="0" borderId="92" xfId="6" applyNumberFormat="1" applyFont="1" applyBorder="1" applyAlignment="1">
      <alignment horizontal="center" vertical="center"/>
    </xf>
    <xf numFmtId="170" fontId="60" fillId="0" borderId="93" xfId="6" applyNumberFormat="1" applyFont="1" applyBorder="1" applyAlignment="1">
      <alignment horizontal="right" vertical="center"/>
    </xf>
    <xf numFmtId="170" fontId="60" fillId="33" borderId="92" xfId="6" applyNumberFormat="1" applyFont="1" applyFill="1" applyBorder="1" applyAlignment="1">
      <alignment horizontal="center" vertical="center"/>
    </xf>
    <xf numFmtId="170" fontId="60" fillId="0" borderId="93" xfId="6" applyNumberFormat="1" applyFont="1" applyBorder="1" applyAlignment="1">
      <alignment horizontal="center" vertical="center"/>
    </xf>
    <xf numFmtId="170" fontId="60" fillId="33" borderId="93" xfId="6" applyNumberFormat="1" applyFont="1" applyFill="1" applyBorder="1" applyAlignment="1">
      <alignment horizontal="center" vertical="center"/>
    </xf>
    <xf numFmtId="170" fontId="60" fillId="32" borderId="91" xfId="6" applyNumberFormat="1" applyFont="1" applyFill="1" applyBorder="1" applyAlignment="1">
      <alignment horizontal="right" vertical="center"/>
    </xf>
    <xf numFmtId="170" fontId="60" fillId="32" borderId="92" xfId="6" applyNumberFormat="1" applyFont="1" applyFill="1" applyBorder="1" applyAlignment="1">
      <alignment horizontal="right" vertical="center"/>
    </xf>
    <xf numFmtId="170" fontId="60" fillId="32" borderId="93" xfId="6" applyNumberFormat="1" applyFont="1" applyFill="1" applyBorder="1" applyAlignment="1">
      <alignment horizontal="right" vertical="center"/>
    </xf>
    <xf numFmtId="170" fontId="61" fillId="0" borderId="91" xfId="6" applyNumberFormat="1" applyFont="1" applyBorder="1" applyAlignment="1">
      <alignment horizontal="center" vertical="center"/>
    </xf>
    <xf numFmtId="170" fontId="61" fillId="0" borderId="92" xfId="6" applyNumberFormat="1" applyFont="1" applyBorder="1" applyAlignment="1">
      <alignment horizontal="center" vertical="center"/>
    </xf>
    <xf numFmtId="170" fontId="61" fillId="33" borderId="92" xfId="6" applyNumberFormat="1" applyFont="1" applyFill="1" applyBorder="1" applyAlignment="1">
      <alignment horizontal="center" vertical="center"/>
    </xf>
    <xf numFmtId="170" fontId="61" fillId="0" borderId="92" xfId="6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170" fontId="62" fillId="32" borderId="91" xfId="0" applyNumberFormat="1" applyFont="1" applyFill="1" applyBorder="1" applyAlignment="1">
      <alignment horizontal="center" vertical="center"/>
    </xf>
    <xf numFmtId="41" fontId="46" fillId="26" borderId="53" xfId="0" applyNumberFormat="1" applyFont="1" applyFill="1" applyBorder="1" applyAlignment="1">
      <alignment horizontal="center" vertical="center"/>
    </xf>
    <xf numFmtId="170" fontId="50" fillId="21" borderId="57" xfId="1" applyNumberFormat="1" applyFont="1" applyFill="1" applyBorder="1" applyAlignment="1" applyProtection="1">
      <alignment horizontal="right" vertical="center"/>
    </xf>
    <xf numFmtId="170" fontId="63" fillId="32" borderId="92" xfId="0" applyNumberFormat="1" applyFont="1" applyFill="1" applyBorder="1" applyAlignment="1">
      <alignment horizontal="center" vertical="center"/>
    </xf>
    <xf numFmtId="170" fontId="52" fillId="0" borderId="92" xfId="6" applyNumberFormat="1" applyFont="1" applyBorder="1" applyAlignment="1">
      <alignment horizontal="right" vertical="center"/>
    </xf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26" borderId="50" xfId="0" applyFont="1" applyFill="1" applyBorder="1" applyAlignment="1">
      <alignment horizontal="center" vertical="center" wrapText="1"/>
    </xf>
    <xf numFmtId="0" fontId="46" fillId="26" borderId="7" xfId="0" applyFont="1" applyFill="1" applyBorder="1" applyAlignment="1">
      <alignment horizontal="center" vertical="center" wrapText="1"/>
    </xf>
    <xf numFmtId="0" fontId="46" fillId="26" borderId="34" xfId="0" applyFont="1" applyFill="1" applyBorder="1" applyAlignment="1">
      <alignment horizontal="center" vertical="center" wrapText="1"/>
    </xf>
    <xf numFmtId="0" fontId="46" fillId="26" borderId="51" xfId="0" applyFont="1" applyFill="1" applyBorder="1" applyAlignment="1">
      <alignment horizontal="center" vertical="center" wrapText="1"/>
    </xf>
    <xf numFmtId="0" fontId="46" fillId="26" borderId="52" xfId="0" applyFont="1" applyFill="1" applyBorder="1" applyAlignment="1">
      <alignment horizontal="center" vertical="center" wrapText="1"/>
    </xf>
    <xf numFmtId="0" fontId="46" fillId="26" borderId="77" xfId="0" applyFont="1" applyFill="1" applyBorder="1" applyAlignment="1">
      <alignment horizontal="center" vertical="center" wrapText="1"/>
    </xf>
    <xf numFmtId="0" fontId="46" fillId="26" borderId="75" xfId="0" applyFont="1" applyFill="1" applyBorder="1" applyAlignment="1">
      <alignment horizontal="center" vertical="center" wrapText="1"/>
    </xf>
    <xf numFmtId="0" fontId="46" fillId="26" borderId="63" xfId="0" applyFont="1" applyFill="1" applyBorder="1" applyAlignment="1">
      <alignment horizontal="center" vertical="center" wrapText="1"/>
    </xf>
    <xf numFmtId="0" fontId="46" fillId="26" borderId="76" xfId="0" applyFont="1" applyFill="1" applyBorder="1" applyAlignment="1">
      <alignment horizontal="center" vertical="center" wrapText="1"/>
    </xf>
    <xf numFmtId="0" fontId="46" fillId="26" borderId="73" xfId="0" applyFont="1" applyFill="1" applyBorder="1" applyAlignment="1">
      <alignment horizontal="center" vertical="center"/>
    </xf>
    <xf numFmtId="0" fontId="46" fillId="26" borderId="69" xfId="0" applyFont="1" applyFill="1" applyBorder="1" applyAlignment="1">
      <alignment horizontal="center" vertical="center"/>
    </xf>
    <xf numFmtId="0" fontId="46" fillId="26" borderId="67" xfId="0" applyFont="1" applyFill="1" applyBorder="1" applyAlignment="1">
      <alignment horizontal="center" vertical="center"/>
    </xf>
    <xf numFmtId="0" fontId="46" fillId="26" borderId="2" xfId="0" applyFont="1" applyFill="1" applyBorder="1" applyAlignment="1">
      <alignment horizontal="center" vertical="center"/>
    </xf>
    <xf numFmtId="0" fontId="46" fillId="26" borderId="71" xfId="0" applyFont="1" applyFill="1" applyBorder="1" applyAlignment="1">
      <alignment horizontal="center" vertical="center"/>
    </xf>
    <xf numFmtId="0" fontId="46" fillId="26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3" fillId="31" borderId="73" xfId="0" applyFont="1" applyFill="1" applyBorder="1" applyAlignment="1">
      <alignment horizontal="center" vertical="center"/>
    </xf>
    <xf numFmtId="0" fontId="53" fillId="31" borderId="67" xfId="0" applyFont="1" applyFill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0" fontId="53" fillId="31" borderId="2" xfId="0" applyFont="1" applyFill="1" applyBorder="1" applyAlignment="1">
      <alignment horizontal="center" vertical="center"/>
    </xf>
    <xf numFmtId="0" fontId="53" fillId="31" borderId="69" xfId="0" applyFont="1" applyFill="1" applyBorder="1" applyAlignment="1">
      <alignment horizontal="center"/>
    </xf>
    <xf numFmtId="0" fontId="54" fillId="31" borderId="2" xfId="0" applyFont="1" applyFill="1" applyBorder="1" applyAlignment="1">
      <alignment horizontal="center" vertical="center"/>
    </xf>
    <xf numFmtId="0" fontId="53" fillId="31" borderId="52" xfId="0" applyFont="1" applyFill="1" applyBorder="1" applyAlignment="1">
      <alignment horizontal="center" vertical="center"/>
    </xf>
    <xf numFmtId="0" fontId="54" fillId="31" borderId="46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4" fillId="31" borderId="69" xfId="0" applyFont="1" applyFill="1" applyBorder="1" applyAlignment="1">
      <alignment horizontal="center" vertical="center"/>
    </xf>
    <xf numFmtId="0" fontId="53" fillId="31" borderId="50" xfId="0" applyFont="1" applyFill="1" applyBorder="1" applyAlignment="1">
      <alignment horizontal="center" vertical="center" wrapText="1"/>
    </xf>
    <xf numFmtId="0" fontId="54" fillId="31" borderId="7" xfId="0" applyFont="1" applyFill="1" applyBorder="1" applyAlignment="1">
      <alignment horizontal="center" vertical="center" wrapText="1"/>
    </xf>
    <xf numFmtId="0" fontId="54" fillId="31" borderId="6" xfId="0" applyFont="1" applyFill="1" applyBorder="1" applyAlignment="1">
      <alignment horizontal="center" vertical="center" wrapText="1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7">
    <cellStyle name="Comma" xfId="1" builtinId="3"/>
    <cellStyle name="Comma [0]" xfId="2" builtinId="6"/>
    <cellStyle name="Comma [0] 2" xfId="3"/>
    <cellStyle name="Comma 12" xfId="4"/>
    <cellStyle name="Comma 3" xfId="5"/>
    <cellStyle name="Normal" xfId="0" builtinId="0"/>
    <cellStyle name="Normal 2" xfId="6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87040"/>
        <c:axId val="178734208"/>
      </c:lineChart>
      <c:catAx>
        <c:axId val="19848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734208"/>
        <c:crossesAt val="0.5"/>
        <c:auto val="1"/>
        <c:lblAlgn val="ctr"/>
        <c:lblOffset val="100"/>
        <c:noMultiLvlLbl val="0"/>
      </c:catAx>
      <c:valAx>
        <c:axId val="178734208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487040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#.##000_);_(* \(#.##000\);_(* \-??_);_(@_)</c:formatCode>
                <c:ptCount val="9"/>
                <c:pt idx="0">
                  <c:v>1.1200000000000001</c:v>
                </c:pt>
                <c:pt idx="1">
                  <c:v>1.04</c:v>
                </c:pt>
                <c:pt idx="2">
                  <c:v>0.92999999999999994</c:v>
                </c:pt>
                <c:pt idx="3">
                  <c:v>1.26</c:v>
                </c:pt>
                <c:pt idx="4">
                  <c:v>0.24</c:v>
                </c:pt>
                <c:pt idx="5">
                  <c:v>0.09</c:v>
                </c:pt>
                <c:pt idx="6">
                  <c:v>6.0000000000000005E-2</c:v>
                </c:pt>
                <c:pt idx="7">
                  <c:v>0.5</c:v>
                </c:pt>
                <c:pt idx="8">
                  <c:v>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#.##000_);_(* \(#.##000\);_(* \-??_);_(@_)</c:formatCode>
                <c:ptCount val="9"/>
                <c:pt idx="0">
                  <c:v>1.32</c:v>
                </c:pt>
                <c:pt idx="1">
                  <c:v>0.32</c:v>
                </c:pt>
                <c:pt idx="2">
                  <c:v>0.18</c:v>
                </c:pt>
                <c:pt idx="3">
                  <c:v>0.67</c:v>
                </c:pt>
                <c:pt idx="4">
                  <c:v>0.24</c:v>
                </c:pt>
                <c:pt idx="5">
                  <c:v>0.05</c:v>
                </c:pt>
                <c:pt idx="6">
                  <c:v>0.02</c:v>
                </c:pt>
                <c:pt idx="7">
                  <c:v>0.55000000000000004</c:v>
                </c:pt>
                <c:pt idx="8">
                  <c:v>0.23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8808704"/>
        <c:axId val="178810240"/>
      </c:barChart>
      <c:catAx>
        <c:axId val="17880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810240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178810240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808704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0.84848484848484851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0.90909090909090906</c:v>
                </c:pt>
                <c:pt idx="8">
                  <c:v>0.78260869565217384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0.84848484848484851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0.90909090909090906</c:v>
                </c:pt>
                <c:pt idx="8">
                  <c:v>0.78260869565217384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833664"/>
        <c:axId val="178991488"/>
      </c:lineChart>
      <c:catAx>
        <c:axId val="178833664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178991488"/>
        <c:crosses val="autoZero"/>
        <c:auto val="0"/>
        <c:lblAlgn val="ctr"/>
        <c:lblOffset val="100"/>
        <c:noMultiLvlLbl val="0"/>
      </c:catAx>
      <c:valAx>
        <c:axId val="178991488"/>
        <c:scaling>
          <c:orientation val="minMax"/>
          <c:max val="1.1000000000000001"/>
          <c:min val="0"/>
        </c:scaling>
        <c:delete val="0"/>
        <c:axPos val="l"/>
        <c:majorGridlines/>
        <c:numFmt formatCode="_(* #.##000_);_(* \(#.##0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833664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Ref>
              <c:f>'PROB-SCIT'!$M$10:$M$48</c:f>
              <c:numCache>
                <c:formatCode>_(* #.##000_);_(* \(#.##000\);_(* \-??_);_(@_)</c:formatCode>
                <c:ptCount val="3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79261824"/>
        <c:axId val="179263360"/>
      </c:lineChart>
      <c:catAx>
        <c:axId val="179261824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263360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7926336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261824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#.##000_);_(* \(#.##000\);_(* \-??_);_(@_)</c:formatCode>
                <c:ptCount val="14"/>
                <c:pt idx="0">
                  <c:v>4.9590000000000005</c:v>
                </c:pt>
                <c:pt idx="1">
                  <c:v>3.1710000000000003</c:v>
                </c:pt>
                <c:pt idx="2">
                  <c:v>3.9170000000000003</c:v>
                </c:pt>
                <c:pt idx="3">
                  <c:v>1.589</c:v>
                </c:pt>
                <c:pt idx="4">
                  <c:v>7.9959999999999996</c:v>
                </c:pt>
                <c:pt idx="5">
                  <c:v>5.891</c:v>
                </c:pt>
                <c:pt idx="6">
                  <c:v>2.0649999999999999</c:v>
                </c:pt>
                <c:pt idx="7">
                  <c:v>4.3879999999999999</c:v>
                </c:pt>
                <c:pt idx="8">
                  <c:v>0.56699999999999995</c:v>
                </c:pt>
                <c:pt idx="9">
                  <c:v>0.36899999999999999</c:v>
                </c:pt>
                <c:pt idx="10">
                  <c:v>0.20499999999999999</c:v>
                </c:pt>
                <c:pt idx="11">
                  <c:v>0.23300000000000001</c:v>
                </c:pt>
                <c:pt idx="12">
                  <c:v>0.65500000000000003</c:v>
                </c:pt>
                <c:pt idx="13">
                  <c:v>0.73799999999999999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#.##000_);_(* \(#.##000\);_(* \-??_);_(@_)</c:formatCode>
                <c:ptCount val="14"/>
                <c:pt idx="0">
                  <c:v>0.5</c:v>
                </c:pt>
                <c:pt idx="1">
                  <c:v>1.4350000000000001</c:v>
                </c:pt>
                <c:pt idx="2">
                  <c:v>2.395</c:v>
                </c:pt>
                <c:pt idx="3">
                  <c:v>1.589</c:v>
                </c:pt>
                <c:pt idx="4">
                  <c:v>2</c:v>
                </c:pt>
                <c:pt idx="5">
                  <c:v>1.8</c:v>
                </c:pt>
                <c:pt idx="6">
                  <c:v>0.6</c:v>
                </c:pt>
                <c:pt idx="7">
                  <c:v>0.749</c:v>
                </c:pt>
                <c:pt idx="8">
                  <c:v>1.7</c:v>
                </c:pt>
                <c:pt idx="9">
                  <c:v>0.7</c:v>
                </c:pt>
                <c:pt idx="10">
                  <c:v>0.3</c:v>
                </c:pt>
                <c:pt idx="11">
                  <c:v>0.2</c:v>
                </c:pt>
                <c:pt idx="12">
                  <c:v>0.23599999999999999</c:v>
                </c:pt>
                <c:pt idx="13">
                  <c:v>1.026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#.##000_);_(* \(#.##000\);_(* \-??_);_(@_)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0.33352941176470585</c:v>
                </c:pt>
                <c:pt idx="9">
                  <c:v>0.52714285714285714</c:v>
                </c:pt>
                <c:pt idx="10">
                  <c:v>0.68333333333333335</c:v>
                </c:pt>
                <c:pt idx="11">
                  <c:v>1</c:v>
                </c:pt>
                <c:pt idx="12">
                  <c:v>1</c:v>
                </c:pt>
                <c:pt idx="13">
                  <c:v>0.7192982456140351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79493120"/>
        <c:axId val="179499008"/>
      </c:barChart>
      <c:catAx>
        <c:axId val="17949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499008"/>
        <c:crosses val="autoZero"/>
        <c:auto val="1"/>
        <c:lblAlgn val="ctr"/>
        <c:lblOffset val="100"/>
        <c:noMultiLvlLbl val="0"/>
      </c:catAx>
      <c:valAx>
        <c:axId val="179499008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493120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#.##000_);_(* \(#.##000\);_(* \-??_);_(@_)</c:formatCode>
                <c:ptCount val="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0.33352941176470585</c:v>
                </c:pt>
                <c:pt idx="9">
                  <c:v>0.52714285714285714</c:v>
                </c:pt>
                <c:pt idx="10">
                  <c:v>0.68333333333333335</c:v>
                </c:pt>
                <c:pt idx="11">
                  <c:v>1</c:v>
                </c:pt>
                <c:pt idx="12">
                  <c:v>1</c:v>
                </c:pt>
                <c:pt idx="13">
                  <c:v>0.7192982456140351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0.67638888888888893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0.32638036809815957</c:v>
                </c:pt>
                <c:pt idx="33">
                  <c:v>0.25483870967741934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82935552"/>
        <c:axId val="182937088"/>
      </c:lineChart>
      <c:catAx>
        <c:axId val="182935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937088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829370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935552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:a16="http://schemas.microsoft.com/office/drawing/2014/main" xmlns="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:a16="http://schemas.microsoft.com/office/drawing/2014/main" xmlns="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:a16="http://schemas.microsoft.com/office/drawing/2014/main" xmlns="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54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:a16="http://schemas.microsoft.com/office/drawing/2014/main" xmlns="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:a16="http://schemas.microsoft.com/office/drawing/2014/main" xmlns="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:a16="http://schemas.microsoft.com/office/drawing/2014/main" xmlns="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workbookViewId="0">
      <selection activeCell="C16" sqref="C16"/>
    </sheetView>
  </sheetViews>
  <sheetFormatPr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21" t="s">
        <v>346</v>
      </c>
      <c r="C3" s="521"/>
      <c r="D3" s="521"/>
      <c r="E3" s="521"/>
      <c r="F3" s="521"/>
      <c r="G3" s="521"/>
      <c r="H3" s="521"/>
      <c r="I3" s="521"/>
      <c r="J3" s="521"/>
      <c r="K3" s="200"/>
      <c r="L3" s="200"/>
    </row>
    <row r="4" spans="2:12" ht="23.25">
      <c r="B4" s="521" t="s">
        <v>339</v>
      </c>
      <c r="C4" s="521"/>
      <c r="D4" s="521"/>
      <c r="E4" s="521"/>
      <c r="F4" s="521"/>
      <c r="G4" s="521"/>
      <c r="H4" s="521"/>
      <c r="I4" s="521"/>
      <c r="J4" s="521"/>
      <c r="K4" s="200"/>
      <c r="L4" s="200"/>
    </row>
    <row r="5" spans="2:12" ht="13.5" thickBot="1"/>
    <row r="6" spans="2:12" ht="23.1" customHeight="1">
      <c r="B6" s="526" t="s">
        <v>338</v>
      </c>
      <c r="C6" s="527"/>
      <c r="D6" s="203" t="s">
        <v>47</v>
      </c>
      <c r="E6" s="203" t="s">
        <v>53</v>
      </c>
      <c r="F6" s="529" t="s">
        <v>50</v>
      </c>
      <c r="G6" s="529"/>
      <c r="H6" s="203" t="s">
        <v>53</v>
      </c>
      <c r="I6" s="203" t="s">
        <v>53</v>
      </c>
      <c r="J6" s="205"/>
    </row>
    <row r="7" spans="2:12" ht="23.1" customHeight="1">
      <c r="B7" s="528"/>
      <c r="C7" s="523"/>
      <c r="D7" s="204" t="s">
        <v>48</v>
      </c>
      <c r="E7" s="204" t="s">
        <v>58</v>
      </c>
      <c r="F7" s="182" t="s">
        <v>51</v>
      </c>
      <c r="G7" s="182" t="s">
        <v>52</v>
      </c>
      <c r="H7" s="204" t="s">
        <v>54</v>
      </c>
      <c r="I7" s="204" t="s">
        <v>55</v>
      </c>
      <c r="J7" s="206" t="s">
        <v>148</v>
      </c>
    </row>
    <row r="8" spans="2:12" ht="23.1" customHeight="1">
      <c r="B8" s="528"/>
      <c r="C8" s="523"/>
      <c r="D8" s="181" t="s">
        <v>49</v>
      </c>
      <c r="E8" s="181" t="s">
        <v>344</v>
      </c>
      <c r="F8" s="181" t="s">
        <v>345</v>
      </c>
      <c r="G8" s="181" t="s">
        <v>344</v>
      </c>
      <c r="H8" s="181" t="s">
        <v>344</v>
      </c>
      <c r="I8" s="181" t="s">
        <v>344</v>
      </c>
      <c r="J8" s="207" t="s">
        <v>149</v>
      </c>
    </row>
    <row r="9" spans="2:12" ht="23.1" customHeight="1">
      <c r="B9" s="530" t="s">
        <v>366</v>
      </c>
      <c r="C9" s="531"/>
      <c r="D9" s="176">
        <v>339342</v>
      </c>
      <c r="E9" s="247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30" t="s">
        <v>342</v>
      </c>
      <c r="C10" s="531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22" t="s">
        <v>365</v>
      </c>
      <c r="C11" s="523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22" t="s">
        <v>364</v>
      </c>
      <c r="C12" s="523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22" t="s">
        <v>363</v>
      </c>
      <c r="C13" s="523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4" t="s">
        <v>362</v>
      </c>
      <c r="C14" s="525"/>
      <c r="D14" s="202">
        <f>'REKAP PROP'!D16</f>
        <v>414372</v>
      </c>
      <c r="E14" s="188">
        <f>'REKAP PROP'!F16</f>
        <v>1366.125</v>
      </c>
      <c r="F14" s="188">
        <f>'REKAP PROP'!G16</f>
        <v>168.36499999999998</v>
      </c>
      <c r="G14" s="188">
        <f>'REKAP PROP'!H16</f>
        <v>194.85399999999998</v>
      </c>
      <c r="H14" s="188">
        <f>'REKAP PROP'!I16</f>
        <v>1729.3440000000001</v>
      </c>
      <c r="I14" s="188">
        <f>'REKAP PROP'!J16</f>
        <v>345.964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9" sqref="F49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zoomScale="80" zoomScaleNormal="80" workbookViewId="0">
      <selection activeCell="A6" sqref="A6:O17"/>
    </sheetView>
  </sheetViews>
  <sheetFormatPr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19" ht="23.25">
      <c r="B3" s="521" t="s">
        <v>150</v>
      </c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267"/>
      <c r="S3" s="200"/>
    </row>
    <row r="4" spans="2:19" ht="23.25">
      <c r="B4" s="521" t="s">
        <v>391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267"/>
      <c r="S4" s="200"/>
    </row>
    <row r="5" spans="2:19" ht="23.25">
      <c r="B5" s="521" t="str">
        <f>BENG.SOLO!B4</f>
        <v xml:space="preserve">MINGGU ke I JUNI ( Tgl. 4 JUNI s/d 10 JUNI 2024 )  </v>
      </c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267"/>
      <c r="S5" s="201"/>
    </row>
    <row r="6" spans="2:19" ht="13.5" thickBot="1"/>
    <row r="7" spans="2:19" ht="23.1" customHeight="1">
      <c r="B7" s="541" t="s">
        <v>390</v>
      </c>
      <c r="C7" s="542"/>
      <c r="D7" s="285" t="s">
        <v>47</v>
      </c>
      <c r="E7" s="532" t="s">
        <v>388</v>
      </c>
      <c r="F7" s="285" t="s">
        <v>53</v>
      </c>
      <c r="G7" s="542" t="s">
        <v>50</v>
      </c>
      <c r="H7" s="542"/>
      <c r="I7" s="285" t="s">
        <v>53</v>
      </c>
      <c r="J7" s="285" t="s">
        <v>53</v>
      </c>
      <c r="K7" s="532" t="s">
        <v>406</v>
      </c>
      <c r="L7" s="532" t="s">
        <v>401</v>
      </c>
      <c r="M7" s="532" t="s">
        <v>402</v>
      </c>
      <c r="N7" s="538" t="s">
        <v>409</v>
      </c>
      <c r="O7" s="535" t="s">
        <v>400</v>
      </c>
      <c r="P7" s="511"/>
      <c r="Q7" s="268"/>
      <c r="R7" s="274"/>
    </row>
    <row r="8" spans="2:19" ht="23.1" customHeight="1">
      <c r="B8" s="543"/>
      <c r="C8" s="544"/>
      <c r="D8" s="286" t="s">
        <v>48</v>
      </c>
      <c r="E8" s="533"/>
      <c r="F8" s="286" t="s">
        <v>58</v>
      </c>
      <c r="G8" s="287" t="s">
        <v>51</v>
      </c>
      <c r="H8" s="287" t="s">
        <v>52</v>
      </c>
      <c r="I8" s="286" t="s">
        <v>54</v>
      </c>
      <c r="J8" s="286" t="s">
        <v>55</v>
      </c>
      <c r="K8" s="533"/>
      <c r="L8" s="533"/>
      <c r="M8" s="533"/>
      <c r="N8" s="539"/>
      <c r="O8" s="536"/>
      <c r="P8" s="512" t="s">
        <v>430</v>
      </c>
      <c r="Q8" s="269" t="s">
        <v>148</v>
      </c>
      <c r="R8" s="192"/>
    </row>
    <row r="9" spans="2:19" ht="23.1" customHeight="1" thickBot="1">
      <c r="B9" s="545"/>
      <c r="C9" s="546"/>
      <c r="D9" s="288" t="s">
        <v>49</v>
      </c>
      <c r="E9" s="534"/>
      <c r="F9" s="288" t="s">
        <v>403</v>
      </c>
      <c r="G9" s="288" t="s">
        <v>404</v>
      </c>
      <c r="H9" s="288" t="s">
        <v>403</v>
      </c>
      <c r="I9" s="288" t="s">
        <v>403</v>
      </c>
      <c r="J9" s="288" t="s">
        <v>403</v>
      </c>
      <c r="K9" s="534"/>
      <c r="L9" s="534"/>
      <c r="M9" s="534"/>
      <c r="N9" s="540"/>
      <c r="O9" s="537"/>
      <c r="P9" s="513"/>
      <c r="Q9" s="270" t="s">
        <v>149</v>
      </c>
      <c r="R9" s="192"/>
    </row>
    <row r="10" spans="2:19" ht="23.1" customHeight="1">
      <c r="B10" s="549" t="s">
        <v>70</v>
      </c>
      <c r="C10" s="550"/>
      <c r="D10" s="277">
        <f>+'PC-JT-SL'!F39</f>
        <v>114227</v>
      </c>
      <c r="E10" s="277">
        <v>29</v>
      </c>
      <c r="F10" s="278">
        <f>+'PC-JT-SL'!G39</f>
        <v>367.24900000000002</v>
      </c>
      <c r="G10" s="279">
        <f>+'PC-JT-SL'!H39</f>
        <v>42.742999999999988</v>
      </c>
      <c r="H10" s="278">
        <f>+'PC-JT-SL'!I39</f>
        <v>46.917000000000009</v>
      </c>
      <c r="I10" s="278">
        <f>+'PC-JT-SL'!J39</f>
        <v>456.90900000000005</v>
      </c>
      <c r="J10" s="278">
        <f>+'PC-JT-SL'!K39</f>
        <v>118.874</v>
      </c>
      <c r="K10" s="280">
        <f>BENG.SOLO!AQ64</f>
        <v>20</v>
      </c>
      <c r="L10" s="280">
        <f>BENG.SOLO!AQ66</f>
        <v>6</v>
      </c>
      <c r="M10" s="280">
        <f>BENG.SOLO!AQ68</f>
        <v>3</v>
      </c>
      <c r="N10" s="280">
        <f>BENG.SOLO!AQ70</f>
        <v>0</v>
      </c>
      <c r="O10" s="281">
        <f>BENG.SOLO!AQ72</f>
        <v>0</v>
      </c>
      <c r="P10" s="514">
        <v>0</v>
      </c>
      <c r="Q10" s="271">
        <f t="shared" ref="Q10:Q16" si="0">IF(J10=0,0,(IF(I10/J10&gt;1,1,I10/J10)))</f>
        <v>1</v>
      </c>
      <c r="R10" s="275"/>
      <c r="S10" s="273">
        <f>K10+L10+M10+N10+O10</f>
        <v>29</v>
      </c>
    </row>
    <row r="11" spans="2:19" ht="23.1" customHeight="1">
      <c r="B11" s="547" t="s">
        <v>361</v>
      </c>
      <c r="C11" s="548"/>
      <c r="D11" s="282">
        <f>+'PC-JT-SL'!F59</f>
        <v>49503</v>
      </c>
      <c r="E11" s="282">
        <v>18</v>
      </c>
      <c r="F11" s="283">
        <f>+'PC-JT-SL'!G59</f>
        <v>29.079000000000004</v>
      </c>
      <c r="G11" s="284">
        <f>+'PC-JT-SL'!H59</f>
        <v>24.262999999999998</v>
      </c>
      <c r="H11" s="283">
        <f>+'PC-JT-SL'!I59</f>
        <v>25.927</v>
      </c>
      <c r="I11" s="283">
        <f>+'PC-JT-SL'!J59</f>
        <v>79.269000000000005</v>
      </c>
      <c r="J11" s="283">
        <f>+'PC-JT-SL'!K59</f>
        <v>25.691000000000003</v>
      </c>
      <c r="K11" s="280">
        <f>BENG.SOLO!AR64</f>
        <v>15</v>
      </c>
      <c r="L11" s="280">
        <f>BENG.SOLO!AR66</f>
        <v>1</v>
      </c>
      <c r="M11" s="280">
        <f>BENG.SOLO!AR68</f>
        <v>1</v>
      </c>
      <c r="N11" s="280">
        <f>BENG.SOLO!AR70</f>
        <v>1</v>
      </c>
      <c r="O11" s="281">
        <f>BENG.SOLO!AR72</f>
        <v>0</v>
      </c>
      <c r="P11" s="514">
        <v>0</v>
      </c>
      <c r="Q11" s="271">
        <f t="shared" si="0"/>
        <v>1</v>
      </c>
      <c r="R11" s="275"/>
      <c r="S11" s="273">
        <f t="shared" ref="S11:S17" si="1">K11+L11+M11+N11+O11</f>
        <v>18</v>
      </c>
    </row>
    <row r="12" spans="2:19" ht="23.1" customHeight="1">
      <c r="B12" s="547" t="s">
        <v>134</v>
      </c>
      <c r="C12" s="548"/>
      <c r="D12" s="282">
        <f>+'PC-JT-SL'!F74</f>
        <v>84326</v>
      </c>
      <c r="E12" s="282">
        <v>13</v>
      </c>
      <c r="F12" s="283">
        <f>+'PC-JT-SL'!G74</f>
        <v>88.203000000000003</v>
      </c>
      <c r="G12" s="284">
        <f>+'PC-JT-SL'!H74</f>
        <v>18.268999999999998</v>
      </c>
      <c r="H12" s="283">
        <f>+'PC-JT-SL'!I74</f>
        <v>35.510999999999996</v>
      </c>
      <c r="I12" s="283">
        <f>+'PC-JT-SL'!J74</f>
        <v>141.983</v>
      </c>
      <c r="J12" s="283">
        <f>+'PC-JT-SL'!K74</f>
        <v>53.680000000000007</v>
      </c>
      <c r="K12" s="280">
        <f>BENG.SOLO!AS64</f>
        <v>13</v>
      </c>
      <c r="L12" s="280">
        <f>BENG.SOLO!AS66</f>
        <v>0</v>
      </c>
      <c r="M12" s="280">
        <f>BENG.SOLO!AS68</f>
        <v>0</v>
      </c>
      <c r="N12" s="280">
        <f>BENG.SOLO!AS70</f>
        <v>0</v>
      </c>
      <c r="O12" s="281">
        <f>BENG.SOLO!AR73</f>
        <v>0</v>
      </c>
      <c r="P12" s="514">
        <v>0</v>
      </c>
      <c r="Q12" s="271">
        <f t="shared" si="0"/>
        <v>1</v>
      </c>
      <c r="R12" s="275"/>
      <c r="S12" s="273">
        <f t="shared" si="1"/>
        <v>13</v>
      </c>
    </row>
    <row r="13" spans="2:19" ht="23.1" customHeight="1">
      <c r="B13" s="547" t="s">
        <v>76</v>
      </c>
      <c r="C13" s="548"/>
      <c r="D13" s="282">
        <f>+BENG.SOLO!F60</f>
        <v>45919</v>
      </c>
      <c r="E13" s="282">
        <v>49</v>
      </c>
      <c r="F13" s="283">
        <f>+BENG.SOLO!G60</f>
        <v>117.47</v>
      </c>
      <c r="G13" s="284">
        <f>+BENG.SOLO!H60</f>
        <v>24.459999999999994</v>
      </c>
      <c r="H13" s="283">
        <f>+BENG.SOLO!I60</f>
        <v>13.849999999999998</v>
      </c>
      <c r="I13" s="283">
        <f>+BENG.SOLO!J60</f>
        <v>155.78</v>
      </c>
      <c r="J13" s="283">
        <f>+BENG.SOLO!K60</f>
        <v>16.439999999999998</v>
      </c>
      <c r="K13" s="280">
        <f>BENG.SOLO!AT64</f>
        <v>43</v>
      </c>
      <c r="L13" s="280">
        <f>BENG.SOLO!AT66</f>
        <v>3</v>
      </c>
      <c r="M13" s="280">
        <f>BENG.SOLO!AT68</f>
        <v>3</v>
      </c>
      <c r="N13" s="280">
        <f>BENG.SOLO!AT70</f>
        <v>0</v>
      </c>
      <c r="O13" s="281">
        <f>BENG.SOLO!AT72</f>
        <v>0</v>
      </c>
      <c r="P13" s="514">
        <v>0</v>
      </c>
      <c r="Q13" s="271">
        <f t="shared" si="0"/>
        <v>1</v>
      </c>
      <c r="R13" s="275"/>
      <c r="S13" s="273">
        <f t="shared" si="1"/>
        <v>49</v>
      </c>
    </row>
    <row r="14" spans="2:19" ht="23.1" customHeight="1">
      <c r="B14" s="547" t="s">
        <v>78</v>
      </c>
      <c r="C14" s="548"/>
      <c r="D14" s="282">
        <f>+'PROB-SCIT'!G51</f>
        <v>52475</v>
      </c>
      <c r="E14" s="282">
        <v>18</v>
      </c>
      <c r="F14" s="283">
        <f>+'PROB-SCIT'!H51</f>
        <v>9.66</v>
      </c>
      <c r="G14" s="284">
        <f>+'PROB-SCIT'!I51</f>
        <v>29.91</v>
      </c>
      <c r="H14" s="283">
        <f>+'PROB-SCIT'!J51</f>
        <v>11.53</v>
      </c>
      <c r="I14" s="283">
        <f>+'PROB-SCIT'!K51</f>
        <v>51.1</v>
      </c>
      <c r="J14" s="283">
        <f>+'PROB-SCIT'!L51</f>
        <v>41.440000000000005</v>
      </c>
      <c r="K14" s="280">
        <f>BENG.SOLO!AU64</f>
        <v>18</v>
      </c>
      <c r="L14" s="280">
        <f>BENG.SOLO!AU66</f>
        <v>0</v>
      </c>
      <c r="M14" s="280">
        <f>BENG.SOLO!AU68</f>
        <v>0</v>
      </c>
      <c r="N14" s="280">
        <f>BENG.SOLO!AU70</f>
        <v>0</v>
      </c>
      <c r="O14" s="281">
        <f>BENG.SOLO!AU72</f>
        <v>0</v>
      </c>
      <c r="P14" s="514">
        <v>0</v>
      </c>
      <c r="Q14" s="271">
        <f t="shared" si="0"/>
        <v>1</v>
      </c>
      <c r="R14" s="275"/>
      <c r="S14" s="273">
        <f>K14+L14+M14+N14+O14</f>
        <v>18</v>
      </c>
    </row>
    <row r="15" spans="2:19" ht="23.1" customHeight="1">
      <c r="B15" s="547" t="s">
        <v>80</v>
      </c>
      <c r="C15" s="548"/>
      <c r="D15" s="282">
        <f>+'PROB-SCIT'!G50</f>
        <v>67922</v>
      </c>
      <c r="E15" s="282">
        <v>18</v>
      </c>
      <c r="F15" s="283">
        <f>+'PROB-SCIT'!H50</f>
        <v>754.46400000000006</v>
      </c>
      <c r="G15" s="284">
        <f>+'PROB-SCIT'!I50</f>
        <v>28.719999999999995</v>
      </c>
      <c r="H15" s="283">
        <f>+'PROB-SCIT'!J50</f>
        <v>61.119</v>
      </c>
      <c r="I15" s="283">
        <f>+'PROB-SCIT'!K50</f>
        <v>844.30300000000011</v>
      </c>
      <c r="J15" s="283">
        <f>+'PROB-SCIT'!L50</f>
        <v>89.838999999999984</v>
      </c>
      <c r="K15" s="280">
        <f>BENG.SOLO!AV64</f>
        <v>18</v>
      </c>
      <c r="L15" s="280">
        <f>BENG.SOLO!AV66</f>
        <v>0</v>
      </c>
      <c r="M15" s="280">
        <f>BENG.SOLO!AV68</f>
        <v>0</v>
      </c>
      <c r="N15" s="280">
        <f>BENG.SOLO!AV70</f>
        <v>0</v>
      </c>
      <c r="O15" s="281">
        <f>BENG.SOLO!AU73</f>
        <v>0</v>
      </c>
      <c r="P15" s="514">
        <v>1</v>
      </c>
      <c r="Q15" s="271">
        <f t="shared" si="0"/>
        <v>1</v>
      </c>
      <c r="R15" s="275"/>
      <c r="S15" s="273">
        <f>K15+L15+M15+N15+O15</f>
        <v>18</v>
      </c>
    </row>
    <row r="16" spans="2:19" ht="28.5" customHeight="1" thickBot="1">
      <c r="B16" s="545" t="s">
        <v>337</v>
      </c>
      <c r="C16" s="546"/>
      <c r="D16" s="460">
        <f>SUM(D10:D15)</f>
        <v>414372</v>
      </c>
      <c r="E16" s="460">
        <f>SUM(E10:E15)</f>
        <v>145</v>
      </c>
      <c r="F16" s="461">
        <f t="shared" ref="F16:H16" si="2">SUM(F10:F15)</f>
        <v>1366.125</v>
      </c>
      <c r="G16" s="462">
        <f t="shared" si="2"/>
        <v>168.36499999999998</v>
      </c>
      <c r="H16" s="461">
        <f t="shared" si="2"/>
        <v>194.85399999999998</v>
      </c>
      <c r="I16" s="461">
        <f t="shared" ref="I16:P16" si="3">SUM(I10:I15)</f>
        <v>1729.3440000000001</v>
      </c>
      <c r="J16" s="461">
        <f t="shared" si="3"/>
        <v>345.964</v>
      </c>
      <c r="K16" s="460">
        <f t="shared" si="3"/>
        <v>127</v>
      </c>
      <c r="L16" s="460">
        <f t="shared" si="3"/>
        <v>10</v>
      </c>
      <c r="M16" s="460">
        <f t="shared" si="3"/>
        <v>7</v>
      </c>
      <c r="N16" s="464">
        <f t="shared" si="3"/>
        <v>1</v>
      </c>
      <c r="O16" s="517">
        <f t="shared" si="3"/>
        <v>0</v>
      </c>
      <c r="P16" s="515">
        <f t="shared" si="3"/>
        <v>1</v>
      </c>
      <c r="Q16" s="272">
        <f t="shared" si="0"/>
        <v>1</v>
      </c>
      <c r="R16" s="275"/>
      <c r="S16" s="273">
        <f>K16+L16+M16+N16+O16</f>
        <v>145</v>
      </c>
    </row>
    <row r="17" spans="19:19" ht="18.75" customHeight="1">
      <c r="S17" s="273">
        <f t="shared" si="1"/>
        <v>0</v>
      </c>
    </row>
  </sheetData>
  <mergeCells count="18">
    <mergeCell ref="B16:C16"/>
    <mergeCell ref="B15:C15"/>
    <mergeCell ref="G7:H7"/>
    <mergeCell ref="B10:C10"/>
    <mergeCell ref="B11:C11"/>
    <mergeCell ref="B14:C14"/>
    <mergeCell ref="B12:C12"/>
    <mergeCell ref="B13:C13"/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W80"/>
  <sheetViews>
    <sheetView showGridLines="0" topLeftCell="A10" zoomScale="70" zoomScaleNormal="70" workbookViewId="0">
      <selection activeCell="A10" sqref="A10:L61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6" t="s">
        <v>230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37"/>
      <c r="N2" s="37"/>
      <c r="O2" s="37"/>
      <c r="P2" s="37"/>
      <c r="Q2" s="37"/>
      <c r="R2" s="37"/>
      <c r="S2" s="37"/>
    </row>
    <row r="3" spans="1:43" ht="21.75">
      <c r="B3" s="556" t="s">
        <v>387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37"/>
      <c r="N3" s="37"/>
      <c r="O3" s="37"/>
      <c r="P3" s="37"/>
      <c r="Q3" s="37"/>
      <c r="R3" s="37"/>
      <c r="S3" s="37"/>
    </row>
    <row r="4" spans="1:43" ht="21.75">
      <c r="B4" s="556" t="str">
        <f>'PC-JT-SL'!$B$3:$L$3</f>
        <v xml:space="preserve">MINGGU ke I JUNI ( Tgl. 4 JUNI s/d 10 JUNI 2024 )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68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7" t="s">
        <v>0</v>
      </c>
      <c r="C6" s="559" t="s">
        <v>251</v>
      </c>
      <c r="D6" s="559" t="s">
        <v>4</v>
      </c>
      <c r="E6" s="477"/>
      <c r="F6" s="484" t="s">
        <v>47</v>
      </c>
      <c r="G6" s="477" t="s">
        <v>53</v>
      </c>
      <c r="H6" s="561" t="s">
        <v>50</v>
      </c>
      <c r="I6" s="561"/>
      <c r="J6" s="477" t="s">
        <v>53</v>
      </c>
      <c r="K6" s="477" t="s">
        <v>53</v>
      </c>
      <c r="L6" s="478" t="s">
        <v>56</v>
      </c>
      <c r="M6" s="553" t="s">
        <v>160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8"/>
      <c r="C7" s="562"/>
      <c r="D7" s="560"/>
      <c r="E7" s="479" t="s">
        <v>245</v>
      </c>
      <c r="F7" s="485" t="s">
        <v>48</v>
      </c>
      <c r="G7" s="479" t="s">
        <v>58</v>
      </c>
      <c r="H7" s="479" t="s">
        <v>51</v>
      </c>
      <c r="I7" s="479" t="s">
        <v>52</v>
      </c>
      <c r="J7" s="479" t="s">
        <v>54</v>
      </c>
      <c r="K7" s="479" t="s">
        <v>252</v>
      </c>
      <c r="L7" s="563" t="s">
        <v>57</v>
      </c>
      <c r="M7" s="554"/>
      <c r="N7" s="94" t="s">
        <v>161</v>
      </c>
      <c r="O7" s="141"/>
      <c r="P7" s="40"/>
      <c r="Q7" s="40"/>
      <c r="R7" s="40"/>
      <c r="S7" s="40"/>
    </row>
    <row r="8" spans="1:43" ht="19.5" thickBot="1">
      <c r="B8" s="558"/>
      <c r="C8" s="562"/>
      <c r="D8" s="560"/>
      <c r="E8" s="480"/>
      <c r="F8" s="486" t="s">
        <v>49</v>
      </c>
      <c r="G8" s="480" t="s">
        <v>429</v>
      </c>
      <c r="H8" s="480" t="s">
        <v>429</v>
      </c>
      <c r="I8" s="480" t="s">
        <v>429</v>
      </c>
      <c r="J8" s="480" t="s">
        <v>429</v>
      </c>
      <c r="K8" s="480" t="s">
        <v>429</v>
      </c>
      <c r="L8" s="564"/>
      <c r="M8" s="555"/>
      <c r="N8" s="95"/>
      <c r="O8" s="142"/>
      <c r="P8" s="40"/>
      <c r="Q8" s="40"/>
      <c r="R8" s="40"/>
      <c r="S8" s="40"/>
    </row>
    <row r="9" spans="1:43" ht="18" customHeight="1" thickTop="1" thickBot="1">
      <c r="B9" s="481">
        <v>1</v>
      </c>
      <c r="C9" s="487">
        <v>2</v>
      </c>
      <c r="D9" s="482">
        <v>3</v>
      </c>
      <c r="E9" s="482">
        <v>4</v>
      </c>
      <c r="F9" s="488">
        <v>5</v>
      </c>
      <c r="G9" s="482">
        <v>6</v>
      </c>
      <c r="H9" s="482">
        <v>7</v>
      </c>
      <c r="I9" s="482">
        <v>8</v>
      </c>
      <c r="J9" s="482">
        <v>9</v>
      </c>
      <c r="K9" s="482">
        <v>10</v>
      </c>
      <c r="L9" s="483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9" t="s">
        <v>75</v>
      </c>
      <c r="C10" s="551" t="s">
        <v>76</v>
      </c>
      <c r="D10" s="551"/>
      <c r="E10" s="331"/>
      <c r="F10" s="260"/>
      <c r="G10" s="255"/>
      <c r="H10" s="263"/>
      <c r="I10" s="263"/>
      <c r="J10" s="264"/>
      <c r="K10" s="265" t="s">
        <v>2</v>
      </c>
      <c r="L10" s="266"/>
      <c r="M10" s="82"/>
      <c r="N10" s="87"/>
      <c r="O10" s="41"/>
      <c r="P10" s="41"/>
      <c r="Q10" s="41"/>
      <c r="R10" s="41"/>
      <c r="S10" s="41"/>
      <c r="AN10" s="33" t="s">
        <v>105</v>
      </c>
      <c r="AO10" s="33" t="s">
        <v>106</v>
      </c>
    </row>
    <row r="11" spans="1:43" ht="16.5" hidden="1" thickTop="1">
      <c r="B11" s="420">
        <v>1</v>
      </c>
      <c r="C11" s="421" t="s">
        <v>132</v>
      </c>
      <c r="D11" s="422" t="s">
        <v>128</v>
      </c>
      <c r="E11" s="423" t="s">
        <v>295</v>
      </c>
      <c r="F11" s="424">
        <f>10565+1888+439+1945+9717+502</f>
        <v>25056</v>
      </c>
      <c r="G11" s="425">
        <v>108.06</v>
      </c>
      <c r="H11" s="425">
        <v>16.41</v>
      </c>
      <c r="I11" s="425">
        <v>4.1900000000000004</v>
      </c>
      <c r="J11" s="425">
        <f>G11+H11+I11</f>
        <v>128.66</v>
      </c>
      <c r="K11" s="425">
        <v>3.6</v>
      </c>
      <c r="L11" s="426">
        <v>1</v>
      </c>
      <c r="M11" s="83"/>
      <c r="N11" s="88"/>
      <c r="O11" s="97"/>
      <c r="P11" s="36" t="s">
        <v>152</v>
      </c>
      <c r="Q11" s="69" t="s">
        <v>35</v>
      </c>
      <c r="R11" s="72">
        <v>10514</v>
      </c>
      <c r="S11" s="52">
        <f>+J11/K11</f>
        <v>35.738888888888887</v>
      </c>
      <c r="AM11" s="33" t="s">
        <v>35</v>
      </c>
      <c r="AN11" s="34">
        <v>3030</v>
      </c>
      <c r="AO11" s="34">
        <v>7484</v>
      </c>
      <c r="AP11" s="1"/>
      <c r="AQ11" t="s">
        <v>355</v>
      </c>
    </row>
    <row r="12" spans="1:43" ht="15.75" hidden="1">
      <c r="A12" s="248"/>
      <c r="B12" s="330">
        <f>B11+1</f>
        <v>2</v>
      </c>
      <c r="C12" s="427" t="s">
        <v>28</v>
      </c>
      <c r="D12" s="428" t="s">
        <v>95</v>
      </c>
      <c r="E12" s="429" t="s">
        <v>296</v>
      </c>
      <c r="F12" s="430">
        <v>1191</v>
      </c>
      <c r="G12" s="431">
        <v>0</v>
      </c>
      <c r="H12" s="431">
        <v>1.1200000000000001</v>
      </c>
      <c r="I12" s="432">
        <v>0</v>
      </c>
      <c r="J12" s="431">
        <f t="shared" ref="J12:J59" si="0">G12+H12+I12</f>
        <v>1.1200000000000001</v>
      </c>
      <c r="K12" s="431">
        <v>0.85</v>
      </c>
      <c r="L12" s="426">
        <f t="shared" ref="L12:L59" si="1">IF(K12=0,0,(IF(J12/K12&gt;1,1,J12/K12)))</f>
        <v>1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1.3176470588235296</v>
      </c>
      <c r="T12" s="1"/>
      <c r="AM12" s="3" t="s">
        <v>131</v>
      </c>
      <c r="AN12" s="43"/>
      <c r="AO12" s="12" t="e">
        <f>+#REF!+#REF!</f>
        <v>#REF!</v>
      </c>
      <c r="AP12" s="1"/>
    </row>
    <row r="13" spans="1:43" ht="15.75" hidden="1">
      <c r="A13" s="248"/>
      <c r="B13" s="330">
        <f t="shared" ref="B13:B59" si="3">B12+1</f>
        <v>3</v>
      </c>
      <c r="C13" s="427" t="s">
        <v>28</v>
      </c>
      <c r="D13" s="428" t="s">
        <v>96</v>
      </c>
      <c r="E13" s="429" t="s">
        <v>297</v>
      </c>
      <c r="F13" s="430">
        <v>1100</v>
      </c>
      <c r="G13" s="431">
        <v>1.19</v>
      </c>
      <c r="H13" s="431">
        <v>0.89</v>
      </c>
      <c r="I13" s="432">
        <v>0</v>
      </c>
      <c r="J13" s="431">
        <f t="shared" si="0"/>
        <v>2.08</v>
      </c>
      <c r="K13" s="431">
        <v>0.7</v>
      </c>
      <c r="L13" s="426">
        <f t="shared" si="1"/>
        <v>1</v>
      </c>
      <c r="M13" s="84"/>
      <c r="N13" s="88"/>
      <c r="O13" s="42"/>
      <c r="P13" s="52"/>
      <c r="Q13" s="70" t="s">
        <v>153</v>
      </c>
      <c r="R13" s="72">
        <v>1903</v>
      </c>
      <c r="S13" s="52">
        <f t="shared" si="2"/>
        <v>2.9714285714285715</v>
      </c>
      <c r="T13" s="1"/>
      <c r="AM13" s="1"/>
      <c r="AN13" s="49"/>
      <c r="AO13" s="48"/>
      <c r="AP13" s="1"/>
    </row>
    <row r="14" spans="1:43" ht="15.75" hidden="1">
      <c r="A14" s="248"/>
      <c r="B14" s="330">
        <f t="shared" si="3"/>
        <v>4</v>
      </c>
      <c r="C14" s="427" t="s">
        <v>28</v>
      </c>
      <c r="D14" s="428" t="s">
        <v>97</v>
      </c>
      <c r="E14" s="429" t="s">
        <v>298</v>
      </c>
      <c r="F14" s="430">
        <v>325</v>
      </c>
      <c r="G14" s="431">
        <v>0</v>
      </c>
      <c r="H14" s="431">
        <v>0.13</v>
      </c>
      <c r="I14" s="432">
        <v>0</v>
      </c>
      <c r="J14" s="431">
        <f t="shared" si="0"/>
        <v>0.13</v>
      </c>
      <c r="K14" s="431">
        <v>0.26</v>
      </c>
      <c r="L14" s="426">
        <f t="shared" si="1"/>
        <v>0.5</v>
      </c>
      <c r="M14" s="85"/>
      <c r="N14" s="89"/>
      <c r="O14" s="80"/>
      <c r="P14" s="552" t="s">
        <v>106</v>
      </c>
      <c r="Q14" s="552"/>
      <c r="R14" s="71" t="e">
        <f>+R12+R13+#REF!+R11</f>
        <v>#REF!</v>
      </c>
      <c r="S14" s="52">
        <f t="shared" si="2"/>
        <v>0.5</v>
      </c>
      <c r="T14" s="1"/>
      <c r="AP14" s="1"/>
    </row>
    <row r="15" spans="1:43" ht="15.75" hidden="1">
      <c r="A15" s="248"/>
      <c r="B15" s="330">
        <f t="shared" si="3"/>
        <v>5</v>
      </c>
      <c r="C15" s="427" t="s">
        <v>29</v>
      </c>
      <c r="D15" s="428" t="s">
        <v>367</v>
      </c>
      <c r="E15" s="429" t="s">
        <v>378</v>
      </c>
      <c r="F15" s="430">
        <v>60</v>
      </c>
      <c r="G15" s="431">
        <v>0</v>
      </c>
      <c r="H15" s="432">
        <v>0</v>
      </c>
      <c r="I15" s="431">
        <v>0.04</v>
      </c>
      <c r="J15" s="431">
        <f t="shared" si="0"/>
        <v>0.04</v>
      </c>
      <c r="K15" s="431">
        <v>0.05</v>
      </c>
      <c r="L15" s="426">
        <f t="shared" si="1"/>
        <v>0.79999999999999993</v>
      </c>
      <c r="M15" s="85"/>
      <c r="N15" s="89"/>
      <c r="O15" s="80"/>
      <c r="P15" s="36"/>
      <c r="Q15" s="36"/>
      <c r="R15" s="71"/>
      <c r="S15" s="52">
        <f t="shared" si="2"/>
        <v>0.79999999999999993</v>
      </c>
      <c r="T15" s="1"/>
      <c r="AP15" s="1">
        <v>0.69</v>
      </c>
    </row>
    <row r="16" spans="1:43" ht="15.75" hidden="1">
      <c r="A16" s="248"/>
      <c r="B16" s="330">
        <f t="shared" si="3"/>
        <v>6</v>
      </c>
      <c r="C16" s="427" t="s">
        <v>29</v>
      </c>
      <c r="D16" s="428" t="s">
        <v>98</v>
      </c>
      <c r="E16" s="429" t="s">
        <v>299</v>
      </c>
      <c r="F16" s="430">
        <v>748</v>
      </c>
      <c r="G16" s="431">
        <v>0</v>
      </c>
      <c r="H16" s="432">
        <v>0</v>
      </c>
      <c r="I16" s="431">
        <v>0.2</v>
      </c>
      <c r="J16" s="431">
        <f>G16+H16+I16</f>
        <v>0.2</v>
      </c>
      <c r="K16" s="431">
        <v>0.37</v>
      </c>
      <c r="L16" s="426">
        <f t="shared" si="1"/>
        <v>0.54054054054054057</v>
      </c>
      <c r="M16" s="84"/>
      <c r="N16" s="88"/>
      <c r="O16" s="42"/>
      <c r="P16" s="42"/>
      <c r="Q16" s="42"/>
      <c r="R16" s="74" t="s">
        <v>2</v>
      </c>
      <c r="S16" s="52">
        <f t="shared" si="2"/>
        <v>0.54054054054054057</v>
      </c>
      <c r="T16" s="1"/>
      <c r="AP16" s="1"/>
      <c r="AQ16">
        <f>J16/K16</f>
        <v>0.54054054054054057</v>
      </c>
    </row>
    <row r="17" spans="1:43" ht="15.75" hidden="1">
      <c r="A17" s="248"/>
      <c r="B17" s="330">
        <f t="shared" si="3"/>
        <v>7</v>
      </c>
      <c r="C17" s="427" t="s">
        <v>29</v>
      </c>
      <c r="D17" s="428" t="s">
        <v>113</v>
      </c>
      <c r="E17" s="429" t="s">
        <v>300</v>
      </c>
      <c r="F17" s="430">
        <v>168</v>
      </c>
      <c r="G17" s="431">
        <v>0</v>
      </c>
      <c r="H17" s="431">
        <v>0.05</v>
      </c>
      <c r="I17" s="432">
        <v>0</v>
      </c>
      <c r="J17" s="431">
        <f>G17+H17+I17</f>
        <v>0.05</v>
      </c>
      <c r="K17" s="431">
        <v>0.05</v>
      </c>
      <c r="L17" s="426">
        <f t="shared" si="1"/>
        <v>1</v>
      </c>
      <c r="M17" s="84"/>
      <c r="N17" s="88"/>
      <c r="O17" s="42"/>
      <c r="P17" s="42"/>
      <c r="Q17" s="42"/>
      <c r="R17" s="52"/>
      <c r="S17" s="52">
        <f t="shared" si="2"/>
        <v>1</v>
      </c>
      <c r="T17" s="1"/>
      <c r="AP17" s="1">
        <v>0.12</v>
      </c>
    </row>
    <row r="18" spans="1:43" ht="15.75" hidden="1">
      <c r="A18" s="248"/>
      <c r="B18" s="330">
        <f t="shared" si="3"/>
        <v>8</v>
      </c>
      <c r="C18" s="427" t="s">
        <v>29</v>
      </c>
      <c r="D18" s="428" t="s">
        <v>114</v>
      </c>
      <c r="E18" s="429" t="s">
        <v>301</v>
      </c>
      <c r="F18" s="430">
        <v>156</v>
      </c>
      <c r="G18" s="431">
        <v>0</v>
      </c>
      <c r="H18" s="431">
        <v>0.05</v>
      </c>
      <c r="I18" s="431">
        <v>0.01</v>
      </c>
      <c r="J18" s="431">
        <f>G18+H18+I18</f>
        <v>6.0000000000000005E-2</v>
      </c>
      <c r="K18" s="431">
        <v>0.06</v>
      </c>
      <c r="L18" s="426">
        <f t="shared" si="1"/>
        <v>1.0000000000000002</v>
      </c>
      <c r="M18" s="84"/>
      <c r="N18" s="88"/>
      <c r="O18" s="42"/>
      <c r="P18" s="42"/>
      <c r="Q18" s="42"/>
      <c r="R18" s="42"/>
      <c r="S18" s="52">
        <f t="shared" si="2"/>
        <v>1.0000000000000002</v>
      </c>
      <c r="T18" s="1"/>
      <c r="AP18" s="1"/>
    </row>
    <row r="19" spans="1:43" ht="15.75" hidden="1">
      <c r="A19" s="248"/>
      <c r="B19" s="330">
        <f t="shared" si="3"/>
        <v>9</v>
      </c>
      <c r="C19" s="427" t="s">
        <v>29</v>
      </c>
      <c r="D19" s="428" t="s">
        <v>115</v>
      </c>
      <c r="E19" s="429" t="s">
        <v>298</v>
      </c>
      <c r="F19" s="430">
        <v>192</v>
      </c>
      <c r="G19" s="431">
        <v>0</v>
      </c>
      <c r="H19" s="432">
        <v>0</v>
      </c>
      <c r="I19" s="431">
        <v>0.11</v>
      </c>
      <c r="J19" s="431">
        <f t="shared" si="0"/>
        <v>0.11</v>
      </c>
      <c r="K19" s="431">
        <v>0.12</v>
      </c>
      <c r="L19" s="426">
        <f t="shared" si="1"/>
        <v>0.91666666666666674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 hidden="1">
      <c r="A20" s="248"/>
      <c r="B20" s="330">
        <f t="shared" si="3"/>
        <v>10</v>
      </c>
      <c r="C20" s="427" t="s">
        <v>29</v>
      </c>
      <c r="D20" s="428" t="s">
        <v>116</v>
      </c>
      <c r="E20" s="429" t="s">
        <v>298</v>
      </c>
      <c r="F20" s="430">
        <v>348</v>
      </c>
      <c r="G20" s="431">
        <v>0</v>
      </c>
      <c r="H20" s="432">
        <v>0</v>
      </c>
      <c r="I20" s="433">
        <v>0.26</v>
      </c>
      <c r="J20" s="431">
        <f t="shared" si="0"/>
        <v>0.26</v>
      </c>
      <c r="K20" s="431">
        <v>0.28999999999999998</v>
      </c>
      <c r="L20" s="426">
        <f t="shared" si="1"/>
        <v>0.89655172413793116</v>
      </c>
      <c r="M20" s="84">
        <f>+K20*0.1+K20</f>
        <v>0.31899999999999995</v>
      </c>
      <c r="N20" s="88">
        <f>+I20</f>
        <v>0.26</v>
      </c>
      <c r="O20" s="42"/>
      <c r="P20" s="168"/>
      <c r="Q20" s="52"/>
      <c r="R20" s="42"/>
      <c r="S20" s="52">
        <f t="shared" si="2"/>
        <v>0.89655172413793116</v>
      </c>
      <c r="T20" s="1"/>
      <c r="AP20" s="1"/>
    </row>
    <row r="21" spans="1:43" ht="15.75" hidden="1">
      <c r="A21" s="248"/>
      <c r="B21" s="330">
        <f t="shared" si="3"/>
        <v>11</v>
      </c>
      <c r="C21" s="427" t="s">
        <v>29</v>
      </c>
      <c r="D21" s="428" t="s">
        <v>117</v>
      </c>
      <c r="E21" s="429" t="s">
        <v>347</v>
      </c>
      <c r="F21" s="430">
        <v>437</v>
      </c>
      <c r="G21" s="431">
        <v>0</v>
      </c>
      <c r="H21" s="431">
        <v>0.23</v>
      </c>
      <c r="I21" s="432">
        <v>0</v>
      </c>
      <c r="J21" s="431">
        <f>G21+H21+I21</f>
        <v>0.23</v>
      </c>
      <c r="K21" s="431">
        <v>0.1</v>
      </c>
      <c r="L21" s="426">
        <f t="shared" si="1"/>
        <v>1</v>
      </c>
      <c r="M21" s="84">
        <f>+K21*0.1+K21</f>
        <v>0.11000000000000001</v>
      </c>
      <c r="N21" s="88">
        <f>+H21</f>
        <v>0.23</v>
      </c>
      <c r="O21" s="42"/>
      <c r="P21" s="42"/>
      <c r="Q21" s="42"/>
      <c r="R21" s="42"/>
      <c r="S21" s="52">
        <f t="shared" si="2"/>
        <v>2.2999999999999998</v>
      </c>
      <c r="T21" s="1"/>
      <c r="AP21" s="1">
        <v>0.51</v>
      </c>
      <c r="AQ21" s="445"/>
    </row>
    <row r="22" spans="1:43" ht="15.75" hidden="1">
      <c r="A22" s="248"/>
      <c r="B22" s="330">
        <f t="shared" si="3"/>
        <v>12</v>
      </c>
      <c r="C22" s="427" t="s">
        <v>1</v>
      </c>
      <c r="D22" s="428" t="s">
        <v>368</v>
      </c>
      <c r="E22" s="429" t="s">
        <v>414</v>
      </c>
      <c r="F22" s="430">
        <v>125</v>
      </c>
      <c r="G22" s="431">
        <v>0</v>
      </c>
      <c r="H22" s="431">
        <v>0.08</v>
      </c>
      <c r="I22" s="432">
        <v>0</v>
      </c>
      <c r="J22" s="431">
        <f>G22+H22+I22</f>
        <v>0.08</v>
      </c>
      <c r="K22" s="431">
        <v>0.14000000000000001</v>
      </c>
      <c r="L22" s="426">
        <f t="shared" si="1"/>
        <v>0.5714285714285714</v>
      </c>
      <c r="M22" s="84"/>
      <c r="N22" s="88"/>
      <c r="O22" s="42"/>
      <c r="P22" s="42"/>
      <c r="Q22" s="42"/>
      <c r="R22" s="42"/>
      <c r="S22" s="52">
        <f t="shared" si="2"/>
        <v>0.5714285714285714</v>
      </c>
      <c r="T22" s="1"/>
      <c r="AP22" s="1"/>
      <c r="AQ22" s="445"/>
    </row>
    <row r="23" spans="1:43" ht="15.75" hidden="1">
      <c r="A23" s="248"/>
      <c r="B23" s="330">
        <f t="shared" si="3"/>
        <v>13</v>
      </c>
      <c r="C23" s="427" t="s">
        <v>29</v>
      </c>
      <c r="D23" s="428" t="s">
        <v>369</v>
      </c>
      <c r="E23" s="429" t="s">
        <v>379</v>
      </c>
      <c r="F23" s="430">
        <v>138</v>
      </c>
      <c r="G23" s="431">
        <v>0</v>
      </c>
      <c r="H23" s="432">
        <v>0</v>
      </c>
      <c r="I23" s="431">
        <v>0.08</v>
      </c>
      <c r="J23" s="431">
        <f t="shared" si="0"/>
        <v>0.08</v>
      </c>
      <c r="K23" s="431">
        <v>0.11</v>
      </c>
      <c r="L23" s="426">
        <f t="shared" si="1"/>
        <v>0.72727272727272729</v>
      </c>
      <c r="M23" s="84"/>
      <c r="N23" s="88"/>
      <c r="O23" s="42"/>
      <c r="P23" s="42"/>
      <c r="Q23" s="42"/>
      <c r="R23" s="42"/>
      <c r="S23" s="52">
        <f t="shared" si="2"/>
        <v>0.72727272727272729</v>
      </c>
      <c r="T23" s="1"/>
      <c r="AP23" s="1"/>
      <c r="AQ23" s="445"/>
    </row>
    <row r="24" spans="1:43" ht="15.75" hidden="1">
      <c r="A24" s="248"/>
      <c r="B24" s="330">
        <f t="shared" si="3"/>
        <v>14</v>
      </c>
      <c r="C24" s="427" t="s">
        <v>12</v>
      </c>
      <c r="D24" s="428" t="s">
        <v>33</v>
      </c>
      <c r="E24" s="429" t="s">
        <v>285</v>
      </c>
      <c r="F24" s="430">
        <v>653</v>
      </c>
      <c r="G24" s="431">
        <v>0.27</v>
      </c>
      <c r="H24" s="433">
        <v>0.68</v>
      </c>
      <c r="I24" s="432">
        <v>0</v>
      </c>
      <c r="J24" s="431">
        <f t="shared" si="0"/>
        <v>0.95000000000000007</v>
      </c>
      <c r="K24" s="431">
        <v>0.73</v>
      </c>
      <c r="L24" s="426">
        <f t="shared" si="1"/>
        <v>1</v>
      </c>
      <c r="M24" s="84">
        <f>+K24*0.1+K24</f>
        <v>0.80299999999999994</v>
      </c>
      <c r="N24" s="88">
        <f>+I24</f>
        <v>0</v>
      </c>
      <c r="O24" s="42"/>
      <c r="P24" s="42"/>
      <c r="Q24" s="42"/>
      <c r="R24" s="42"/>
      <c r="S24" s="52">
        <f t="shared" si="2"/>
        <v>1.3013698630136987</v>
      </c>
      <c r="T24" s="1"/>
      <c r="AP24" s="1"/>
      <c r="AQ24" s="445"/>
    </row>
    <row r="25" spans="1:43" ht="15.75" hidden="1">
      <c r="A25" s="248"/>
      <c r="B25" s="330">
        <f t="shared" si="3"/>
        <v>15</v>
      </c>
      <c r="C25" s="427" t="s">
        <v>31</v>
      </c>
      <c r="D25" s="428" t="s">
        <v>107</v>
      </c>
      <c r="E25" s="429" t="s">
        <v>302</v>
      </c>
      <c r="F25" s="430">
        <v>2814</v>
      </c>
      <c r="G25" s="431">
        <v>0</v>
      </c>
      <c r="H25" s="432">
        <v>0</v>
      </c>
      <c r="I25" s="431">
        <v>2.12</v>
      </c>
      <c r="J25" s="431">
        <f t="shared" si="0"/>
        <v>2.12</v>
      </c>
      <c r="K25" s="431">
        <v>0.15</v>
      </c>
      <c r="L25" s="426">
        <f t="shared" si="1"/>
        <v>1</v>
      </c>
      <c r="M25" s="84">
        <f>+K25*0.1+K25</f>
        <v>0.16499999999999998</v>
      </c>
      <c r="N25" s="88">
        <f>+H25</f>
        <v>0</v>
      </c>
      <c r="O25" s="42"/>
      <c r="P25" s="52"/>
      <c r="Q25" s="52"/>
      <c r="R25" s="42"/>
      <c r="S25" s="52">
        <f t="shared" si="2"/>
        <v>14.133333333333335</v>
      </c>
      <c r="T25" s="1"/>
      <c r="AP25" s="1"/>
      <c r="AQ25" s="445"/>
    </row>
    <row r="26" spans="1:43" ht="15.75" hidden="1">
      <c r="A26" s="248"/>
      <c r="B26" s="330">
        <f t="shared" si="3"/>
        <v>16</v>
      </c>
      <c r="C26" s="427" t="s">
        <v>30</v>
      </c>
      <c r="D26" s="428" t="s">
        <v>167</v>
      </c>
      <c r="E26" s="429" t="s">
        <v>302</v>
      </c>
      <c r="F26" s="430">
        <v>706</v>
      </c>
      <c r="G26" s="431">
        <v>0</v>
      </c>
      <c r="H26" s="431">
        <v>0.54</v>
      </c>
      <c r="I26" s="432">
        <v>0</v>
      </c>
      <c r="J26" s="431">
        <f t="shared" si="0"/>
        <v>0.54</v>
      </c>
      <c r="K26" s="431">
        <v>0.67</v>
      </c>
      <c r="L26" s="426">
        <f t="shared" si="1"/>
        <v>0.80597014925373134</v>
      </c>
      <c r="M26" s="172"/>
      <c r="N26" s="173"/>
      <c r="O26" s="80"/>
      <c r="P26" s="42"/>
      <c r="Q26" s="42"/>
      <c r="R26" s="42"/>
      <c r="S26" s="52">
        <f t="shared" si="2"/>
        <v>0.80597014925373134</v>
      </c>
      <c r="T26" s="1"/>
      <c r="AP26" s="1">
        <v>0.68</v>
      </c>
      <c r="AQ26" s="445"/>
    </row>
    <row r="27" spans="1:43" ht="15.75" hidden="1">
      <c r="A27" s="248"/>
      <c r="B27" s="330">
        <f t="shared" si="3"/>
        <v>17</v>
      </c>
      <c r="C27" s="427" t="s">
        <v>12</v>
      </c>
      <c r="D27" s="428" t="s">
        <v>108</v>
      </c>
      <c r="E27" s="429" t="s">
        <v>302</v>
      </c>
      <c r="F27" s="430">
        <v>472</v>
      </c>
      <c r="G27" s="431">
        <v>0</v>
      </c>
      <c r="H27" s="432">
        <v>0</v>
      </c>
      <c r="I27" s="431">
        <v>0.45</v>
      </c>
      <c r="J27" s="431">
        <f t="shared" si="0"/>
        <v>0.45</v>
      </c>
      <c r="K27" s="431">
        <v>0.53</v>
      </c>
      <c r="L27" s="426">
        <f t="shared" si="1"/>
        <v>0.84905660377358494</v>
      </c>
      <c r="M27" s="84"/>
      <c r="N27" s="88"/>
      <c r="O27" s="42"/>
      <c r="P27" s="42"/>
      <c r="Q27" s="42"/>
      <c r="R27" s="42"/>
      <c r="S27" s="52">
        <f t="shared" si="2"/>
        <v>0.84905660377358494</v>
      </c>
      <c r="T27" s="1"/>
      <c r="AP27" s="1"/>
      <c r="AQ27" s="445"/>
    </row>
    <row r="28" spans="1:43" ht="15.75" hidden="1">
      <c r="A28" s="248"/>
      <c r="B28" s="330">
        <f t="shared" si="3"/>
        <v>18</v>
      </c>
      <c r="C28" s="427" t="s">
        <v>12</v>
      </c>
      <c r="D28" s="428" t="s">
        <v>109</v>
      </c>
      <c r="E28" s="429" t="s">
        <v>302</v>
      </c>
      <c r="F28" s="430">
        <v>113</v>
      </c>
      <c r="G28" s="431">
        <v>0</v>
      </c>
      <c r="H28" s="433">
        <v>0.13</v>
      </c>
      <c r="I28" s="432">
        <v>0</v>
      </c>
      <c r="J28" s="431">
        <f t="shared" si="0"/>
        <v>0.13</v>
      </c>
      <c r="K28" s="431">
        <v>0.13</v>
      </c>
      <c r="L28" s="426">
        <f t="shared" si="1"/>
        <v>1</v>
      </c>
      <c r="M28" s="84">
        <f t="shared" ref="M28:M47" si="4">+K28*0.1+K28</f>
        <v>0.14300000000000002</v>
      </c>
      <c r="N28" s="88">
        <f>+I28</f>
        <v>0</v>
      </c>
      <c r="O28" s="42"/>
      <c r="P28" s="42"/>
      <c r="Q28" s="42"/>
      <c r="R28" s="42"/>
      <c r="S28" s="52">
        <f t="shared" si="2"/>
        <v>1</v>
      </c>
      <c r="T28" s="1"/>
      <c r="AP28" s="1"/>
      <c r="AQ28" s="445"/>
    </row>
    <row r="29" spans="1:43" ht="15.75" hidden="1">
      <c r="A29" s="248"/>
      <c r="B29" s="330">
        <f t="shared" si="3"/>
        <v>19</v>
      </c>
      <c r="C29" s="427" t="s">
        <v>30</v>
      </c>
      <c r="D29" s="428" t="s">
        <v>156</v>
      </c>
      <c r="E29" s="429" t="s">
        <v>254</v>
      </c>
      <c r="F29" s="430">
        <v>149</v>
      </c>
      <c r="G29" s="431">
        <v>0.46</v>
      </c>
      <c r="H29" s="431">
        <v>0.15</v>
      </c>
      <c r="I29" s="432">
        <v>0</v>
      </c>
      <c r="J29" s="431">
        <f t="shared" si="0"/>
        <v>0.61</v>
      </c>
      <c r="K29" s="431">
        <v>0.17</v>
      </c>
      <c r="L29" s="426">
        <f t="shared" si="1"/>
        <v>1</v>
      </c>
      <c r="M29" s="84">
        <f t="shared" si="4"/>
        <v>0.187</v>
      </c>
      <c r="N29" s="88"/>
      <c r="O29" s="42"/>
      <c r="P29" s="42"/>
      <c r="Q29" s="42"/>
      <c r="R29" s="42"/>
      <c r="S29" s="52">
        <f t="shared" si="2"/>
        <v>3.5882352941176467</v>
      </c>
      <c r="T29" s="1"/>
      <c r="AP29" s="1">
        <v>0.54</v>
      </c>
      <c r="AQ29" s="445"/>
    </row>
    <row r="30" spans="1:43" ht="15.75" hidden="1">
      <c r="A30" s="248"/>
      <c r="B30" s="330">
        <f t="shared" si="3"/>
        <v>20</v>
      </c>
      <c r="C30" s="427" t="s">
        <v>28</v>
      </c>
      <c r="D30" s="428" t="s">
        <v>129</v>
      </c>
      <c r="E30" s="429" t="s">
        <v>303</v>
      </c>
      <c r="F30" s="430">
        <v>753</v>
      </c>
      <c r="G30" s="431">
        <v>0</v>
      </c>
      <c r="H30" s="431">
        <v>0.12</v>
      </c>
      <c r="I30" s="431">
        <v>1.2</v>
      </c>
      <c r="J30" s="431">
        <f t="shared" si="0"/>
        <v>1.3199999999999998</v>
      </c>
      <c r="K30" s="431">
        <v>0.41</v>
      </c>
      <c r="L30" s="426">
        <f t="shared" si="1"/>
        <v>1</v>
      </c>
      <c r="M30" s="84">
        <f t="shared" si="4"/>
        <v>0.45099999999999996</v>
      </c>
      <c r="N30" s="88">
        <f>+H30+I30</f>
        <v>1.3199999999999998</v>
      </c>
      <c r="O30" s="42"/>
      <c r="P30" s="52"/>
      <c r="Q30" s="52"/>
      <c r="R30" s="42"/>
      <c r="S30" s="52"/>
      <c r="T30" s="1"/>
      <c r="AP30" s="1"/>
      <c r="AQ30" s="445"/>
    </row>
    <row r="31" spans="1:43" ht="15.75" hidden="1">
      <c r="A31" s="248"/>
      <c r="B31" s="330">
        <f t="shared" si="3"/>
        <v>21</v>
      </c>
      <c r="C31" s="427" t="s">
        <v>28</v>
      </c>
      <c r="D31" s="428" t="s">
        <v>130</v>
      </c>
      <c r="E31" s="429" t="s">
        <v>303</v>
      </c>
      <c r="F31" s="430">
        <v>362</v>
      </c>
      <c r="G31" s="431">
        <v>1.91</v>
      </c>
      <c r="H31" s="431">
        <v>0.15</v>
      </c>
      <c r="I31" s="431">
        <v>0.16</v>
      </c>
      <c r="J31" s="431">
        <f t="shared" si="0"/>
        <v>2.2200000000000002</v>
      </c>
      <c r="K31" s="431">
        <v>0.25</v>
      </c>
      <c r="L31" s="426">
        <f t="shared" si="1"/>
        <v>1</v>
      </c>
      <c r="M31" s="84">
        <f t="shared" si="4"/>
        <v>0.27500000000000002</v>
      </c>
      <c r="N31" s="88">
        <f>+I31</f>
        <v>0.16</v>
      </c>
      <c r="O31" s="42"/>
      <c r="P31" s="42"/>
      <c r="Q31" s="42"/>
      <c r="R31" s="42"/>
      <c r="S31" s="52">
        <f t="shared" si="2"/>
        <v>8.8800000000000008</v>
      </c>
      <c r="T31" s="1"/>
      <c r="AP31" s="1"/>
      <c r="AQ31" s="445"/>
    </row>
    <row r="32" spans="1:43" ht="15.75" hidden="1">
      <c r="A32" s="248"/>
      <c r="B32" s="330">
        <f t="shared" si="3"/>
        <v>22</v>
      </c>
      <c r="C32" s="427" t="s">
        <v>30</v>
      </c>
      <c r="D32" s="428" t="s">
        <v>235</v>
      </c>
      <c r="E32" s="429" t="s">
        <v>304</v>
      </c>
      <c r="F32" s="430">
        <v>82</v>
      </c>
      <c r="G32" s="431">
        <v>0.31</v>
      </c>
      <c r="H32" s="431">
        <v>0.12</v>
      </c>
      <c r="I32" s="432">
        <v>0</v>
      </c>
      <c r="J32" s="431">
        <f t="shared" si="0"/>
        <v>0.43</v>
      </c>
      <c r="K32" s="431">
        <v>0.06</v>
      </c>
      <c r="L32" s="426">
        <f t="shared" si="1"/>
        <v>1</v>
      </c>
      <c r="M32" s="84">
        <f t="shared" si="4"/>
        <v>6.6000000000000003E-2</v>
      </c>
      <c r="N32" s="88">
        <f>+H32</f>
        <v>0.12</v>
      </c>
      <c r="O32" s="42"/>
      <c r="P32" s="42"/>
      <c r="Q32" s="42"/>
      <c r="R32" s="42"/>
      <c r="S32" s="52">
        <f t="shared" si="2"/>
        <v>7.166666666666667</v>
      </c>
      <c r="T32" s="1"/>
      <c r="AP32" s="1"/>
      <c r="AQ32" s="445"/>
    </row>
    <row r="33" spans="1:43" ht="15.75" hidden="1">
      <c r="A33" s="248"/>
      <c r="B33" s="330">
        <f t="shared" si="3"/>
        <v>23</v>
      </c>
      <c r="C33" s="427" t="s">
        <v>30</v>
      </c>
      <c r="D33" s="428" t="s">
        <v>110</v>
      </c>
      <c r="E33" s="429" t="s">
        <v>305</v>
      </c>
      <c r="F33" s="430">
        <v>179</v>
      </c>
      <c r="G33" s="431">
        <v>0.49</v>
      </c>
      <c r="H33" s="432">
        <v>0</v>
      </c>
      <c r="I33" s="431">
        <v>0.28000000000000003</v>
      </c>
      <c r="J33" s="431">
        <f>G33+H33+I33</f>
        <v>0.77</v>
      </c>
      <c r="K33" s="431">
        <v>0.14000000000000001</v>
      </c>
      <c r="L33" s="426">
        <f t="shared" si="1"/>
        <v>1</v>
      </c>
      <c r="M33" s="84">
        <f t="shared" si="4"/>
        <v>0.15400000000000003</v>
      </c>
      <c r="N33" s="88">
        <f>+I33+H33</f>
        <v>0.28000000000000003</v>
      </c>
      <c r="O33" s="42"/>
      <c r="P33" s="42"/>
      <c r="Q33" s="42"/>
      <c r="R33" s="42"/>
      <c r="S33" s="52">
        <f t="shared" si="2"/>
        <v>5.5</v>
      </c>
      <c r="T33" s="1"/>
      <c r="AP33" s="1"/>
      <c r="AQ33" s="445"/>
    </row>
    <row r="34" spans="1:43" ht="15.75" hidden="1">
      <c r="A34" s="248"/>
      <c r="B34" s="330">
        <f t="shared" si="3"/>
        <v>24</v>
      </c>
      <c r="C34" s="427" t="s">
        <v>28</v>
      </c>
      <c r="D34" s="428" t="s">
        <v>111</v>
      </c>
      <c r="E34" s="429" t="s">
        <v>303</v>
      </c>
      <c r="F34" s="430">
        <v>609</v>
      </c>
      <c r="G34" s="431">
        <v>0.89</v>
      </c>
      <c r="H34" s="431">
        <v>0.15</v>
      </c>
      <c r="I34" s="431">
        <v>0.31</v>
      </c>
      <c r="J34" s="431">
        <f>G34+H34+I34</f>
        <v>1.35</v>
      </c>
      <c r="K34" s="431">
        <v>0.28999999999999998</v>
      </c>
      <c r="L34" s="426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4.6551724137931041</v>
      </c>
      <c r="T34" s="1"/>
      <c r="AP34" s="1"/>
      <c r="AQ34" s="445"/>
    </row>
    <row r="35" spans="1:43" ht="15.75" hidden="1">
      <c r="A35" s="248"/>
      <c r="B35" s="330">
        <f t="shared" si="3"/>
        <v>25</v>
      </c>
      <c r="C35" s="427" t="s">
        <v>30</v>
      </c>
      <c r="D35" s="428" t="s">
        <v>112</v>
      </c>
      <c r="E35" s="429" t="s">
        <v>306</v>
      </c>
      <c r="F35" s="430">
        <v>26</v>
      </c>
      <c r="G35" s="431">
        <v>0.34</v>
      </c>
      <c r="H35" s="432">
        <v>0</v>
      </c>
      <c r="I35" s="431">
        <v>0.03</v>
      </c>
      <c r="J35" s="431">
        <f t="shared" si="0"/>
        <v>0.37</v>
      </c>
      <c r="K35" s="431">
        <v>0.02</v>
      </c>
      <c r="L35" s="426">
        <f t="shared" si="1"/>
        <v>1</v>
      </c>
      <c r="M35" s="84">
        <f t="shared" si="4"/>
        <v>2.1999999999999999E-2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45"/>
    </row>
    <row r="36" spans="1:43" ht="15.75" hidden="1">
      <c r="A36" s="248"/>
      <c r="B36" s="330">
        <f t="shared" si="3"/>
        <v>26</v>
      </c>
      <c r="C36" s="427" t="s">
        <v>30</v>
      </c>
      <c r="D36" s="428" t="s">
        <v>151</v>
      </c>
      <c r="E36" s="429" t="s">
        <v>307</v>
      </c>
      <c r="F36" s="430">
        <v>301</v>
      </c>
      <c r="G36" s="431">
        <v>0</v>
      </c>
      <c r="H36" s="431">
        <v>0.39</v>
      </c>
      <c r="I36" s="431">
        <v>0.23</v>
      </c>
      <c r="J36" s="431">
        <f t="shared" si="0"/>
        <v>0.62</v>
      </c>
      <c r="K36" s="431">
        <v>0.26</v>
      </c>
      <c r="L36" s="426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2.3846153846153846</v>
      </c>
      <c r="T36" s="1"/>
      <c r="AP36" s="1"/>
      <c r="AQ36" s="445"/>
    </row>
    <row r="37" spans="1:43" ht="15.75" hidden="1">
      <c r="A37" s="248"/>
      <c r="B37" s="330">
        <f t="shared" si="3"/>
        <v>27</v>
      </c>
      <c r="C37" s="427" t="s">
        <v>29</v>
      </c>
      <c r="D37" s="428" t="s">
        <v>147</v>
      </c>
      <c r="E37" s="429" t="s">
        <v>304</v>
      </c>
      <c r="F37" s="430">
        <v>153</v>
      </c>
      <c r="G37" s="431">
        <v>0</v>
      </c>
      <c r="H37" s="431">
        <v>7.0000000000000007E-2</v>
      </c>
      <c r="I37" s="431">
        <v>0.13</v>
      </c>
      <c r="J37" s="431">
        <f t="shared" si="0"/>
        <v>0.2</v>
      </c>
      <c r="K37" s="431">
        <v>7.0000000000000007E-2</v>
      </c>
      <c r="L37" s="426">
        <f t="shared" si="1"/>
        <v>1</v>
      </c>
      <c r="M37" s="84">
        <f t="shared" si="4"/>
        <v>7.7000000000000013E-2</v>
      </c>
      <c r="N37" s="88">
        <f>+I37+H37</f>
        <v>0.2</v>
      </c>
      <c r="O37" s="42"/>
      <c r="P37" s="79"/>
      <c r="Q37" s="42"/>
      <c r="R37" s="42"/>
      <c r="S37" s="52">
        <f t="shared" si="2"/>
        <v>2.8571428571428572</v>
      </c>
      <c r="T37" s="1"/>
      <c r="AP37" s="1"/>
      <c r="AQ37" s="445"/>
    </row>
    <row r="38" spans="1:43" ht="15.75" hidden="1">
      <c r="A38" s="248"/>
      <c r="B38" s="330">
        <f t="shared" si="3"/>
        <v>28</v>
      </c>
      <c r="C38" s="427" t="s">
        <v>30</v>
      </c>
      <c r="D38" s="428" t="s">
        <v>146</v>
      </c>
      <c r="E38" s="429" t="s">
        <v>307</v>
      </c>
      <c r="F38" s="430">
        <v>450</v>
      </c>
      <c r="G38" s="431">
        <v>0</v>
      </c>
      <c r="H38" s="431">
        <v>0.48</v>
      </c>
      <c r="I38" s="432">
        <v>0</v>
      </c>
      <c r="J38" s="431">
        <f t="shared" si="0"/>
        <v>0.48</v>
      </c>
      <c r="K38" s="431">
        <v>0.37</v>
      </c>
      <c r="L38" s="426">
        <f t="shared" si="1"/>
        <v>1</v>
      </c>
      <c r="M38" s="84">
        <f t="shared" si="4"/>
        <v>0.40699999999999997</v>
      </c>
      <c r="N38" s="88">
        <f>+I38+H38</f>
        <v>0.48</v>
      </c>
      <c r="O38" s="42"/>
      <c r="P38" s="42"/>
      <c r="Q38" s="42"/>
      <c r="R38" s="42"/>
      <c r="S38" s="52"/>
      <c r="T38" s="1"/>
      <c r="AP38" s="1"/>
      <c r="AQ38" s="445"/>
    </row>
    <row r="39" spans="1:43" ht="15.75" hidden="1">
      <c r="A39" s="248"/>
      <c r="B39" s="330">
        <f t="shared" si="3"/>
        <v>29</v>
      </c>
      <c r="C39" s="427" t="s">
        <v>29</v>
      </c>
      <c r="D39" s="434" t="s">
        <v>163</v>
      </c>
      <c r="E39" s="429" t="s">
        <v>307</v>
      </c>
      <c r="F39" s="430">
        <v>112</v>
      </c>
      <c r="G39" s="431">
        <v>0.89</v>
      </c>
      <c r="H39" s="431">
        <v>0.16</v>
      </c>
      <c r="I39" s="432">
        <v>0</v>
      </c>
      <c r="J39" s="431">
        <f t="shared" si="0"/>
        <v>1.05</v>
      </c>
      <c r="K39" s="431">
        <v>0.1</v>
      </c>
      <c r="L39" s="426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45"/>
    </row>
    <row r="40" spans="1:43" ht="15.75" hidden="1">
      <c r="A40" s="248"/>
      <c r="B40" s="330">
        <f t="shared" si="3"/>
        <v>30</v>
      </c>
      <c r="C40" s="427" t="s">
        <v>29</v>
      </c>
      <c r="D40" s="428" t="s">
        <v>164</v>
      </c>
      <c r="E40" s="429" t="s">
        <v>307</v>
      </c>
      <c r="F40" s="430">
        <v>137</v>
      </c>
      <c r="G40" s="431">
        <v>0</v>
      </c>
      <c r="H40" s="431">
        <v>0.37</v>
      </c>
      <c r="I40" s="432">
        <v>0</v>
      </c>
      <c r="J40" s="431">
        <f t="shared" si="0"/>
        <v>0.37</v>
      </c>
      <c r="K40" s="431">
        <v>0.09</v>
      </c>
      <c r="L40" s="426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45"/>
    </row>
    <row r="41" spans="1:43" ht="15.75" hidden="1">
      <c r="A41" s="248"/>
      <c r="B41" s="330">
        <f t="shared" si="3"/>
        <v>31</v>
      </c>
      <c r="C41" s="427" t="s">
        <v>30</v>
      </c>
      <c r="D41" s="428" t="s">
        <v>165</v>
      </c>
      <c r="E41" s="429" t="s">
        <v>308</v>
      </c>
      <c r="F41" s="430">
        <v>82</v>
      </c>
      <c r="G41" s="431">
        <v>0.21</v>
      </c>
      <c r="H41" s="431">
        <v>0.08</v>
      </c>
      <c r="I41" s="431">
        <v>0.11</v>
      </c>
      <c r="J41" s="431">
        <f t="shared" si="0"/>
        <v>0.39999999999999997</v>
      </c>
      <c r="K41" s="431">
        <v>7.0000000000000007E-2</v>
      </c>
      <c r="L41" s="426">
        <f t="shared" si="1"/>
        <v>1</v>
      </c>
      <c r="M41" s="84">
        <f t="shared" si="4"/>
        <v>7.7000000000000013E-2</v>
      </c>
      <c r="N41" s="88">
        <f>+H41</f>
        <v>0.08</v>
      </c>
      <c r="O41" s="42"/>
      <c r="P41" s="42"/>
      <c r="Q41" s="42"/>
      <c r="R41" s="42"/>
      <c r="S41" s="52">
        <f t="shared" si="2"/>
        <v>5.7142857142857135</v>
      </c>
      <c r="T41" s="1"/>
      <c r="AP41" s="1"/>
      <c r="AQ41" s="445"/>
    </row>
    <row r="42" spans="1:43" ht="15.75" hidden="1">
      <c r="A42" s="248"/>
      <c r="B42" s="330">
        <f t="shared" si="3"/>
        <v>32</v>
      </c>
      <c r="C42" s="427" t="s">
        <v>30</v>
      </c>
      <c r="D42" s="428" t="s">
        <v>370</v>
      </c>
      <c r="E42" s="429" t="s">
        <v>380</v>
      </c>
      <c r="F42" s="430">
        <v>32</v>
      </c>
      <c r="G42" s="431">
        <v>0.25</v>
      </c>
      <c r="H42" s="432">
        <v>0</v>
      </c>
      <c r="I42" s="431">
        <v>0.12</v>
      </c>
      <c r="J42" s="431">
        <f t="shared" si="0"/>
        <v>0.37</v>
      </c>
      <c r="K42" s="431">
        <v>0.03</v>
      </c>
      <c r="L42" s="426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45"/>
    </row>
    <row r="43" spans="1:43" ht="15.75" hidden="1">
      <c r="A43" s="248"/>
      <c r="B43" s="330">
        <f t="shared" si="3"/>
        <v>33</v>
      </c>
      <c r="C43" s="427" t="s">
        <v>236</v>
      </c>
      <c r="D43" s="428" t="s">
        <v>34</v>
      </c>
      <c r="E43" s="429" t="s">
        <v>300</v>
      </c>
      <c r="F43" s="430">
        <v>1896</v>
      </c>
      <c r="G43" s="431">
        <v>0</v>
      </c>
      <c r="H43" s="431">
        <v>1.25</v>
      </c>
      <c r="I43" s="432">
        <v>0</v>
      </c>
      <c r="J43" s="431">
        <f t="shared" si="0"/>
        <v>1.25</v>
      </c>
      <c r="K43" s="431">
        <v>0.85</v>
      </c>
      <c r="L43" s="426">
        <f t="shared" si="1"/>
        <v>1</v>
      </c>
      <c r="M43" s="84">
        <f t="shared" si="4"/>
        <v>0.93499999999999994</v>
      </c>
      <c r="N43" s="88">
        <f>+I43</f>
        <v>0</v>
      </c>
      <c r="O43" s="42"/>
      <c r="P43" s="42"/>
      <c r="Q43" s="42"/>
      <c r="R43" s="42"/>
      <c r="S43" s="52">
        <f t="shared" si="2"/>
        <v>1.4705882352941178</v>
      </c>
      <c r="T43" s="1"/>
      <c r="AP43" s="1"/>
      <c r="AQ43" s="445"/>
    </row>
    <row r="44" spans="1:43" ht="15.75" hidden="1">
      <c r="A44" s="248"/>
      <c r="B44" s="330">
        <f t="shared" si="3"/>
        <v>34</v>
      </c>
      <c r="C44" s="427" t="s">
        <v>29</v>
      </c>
      <c r="D44" s="428" t="s">
        <v>389</v>
      </c>
      <c r="E44" s="429" t="s">
        <v>300</v>
      </c>
      <c r="F44" s="430">
        <v>525</v>
      </c>
      <c r="G44" s="431">
        <v>0</v>
      </c>
      <c r="H44" s="432">
        <v>0</v>
      </c>
      <c r="I44" s="431">
        <v>1.01</v>
      </c>
      <c r="J44" s="431">
        <f t="shared" si="0"/>
        <v>1.01</v>
      </c>
      <c r="K44" s="431">
        <v>0.45</v>
      </c>
      <c r="L44" s="426">
        <f t="shared" si="1"/>
        <v>1</v>
      </c>
      <c r="M44" s="84"/>
      <c r="N44" s="88"/>
      <c r="O44" s="42"/>
      <c r="P44" s="42"/>
      <c r="Q44" s="42"/>
      <c r="R44" s="42"/>
      <c r="S44" s="52"/>
      <c r="T44" s="1"/>
      <c r="AP44" s="1"/>
      <c r="AQ44" s="445"/>
    </row>
    <row r="45" spans="1:43" ht="15.75">
      <c r="A45" s="248"/>
      <c r="B45" s="330">
        <f t="shared" si="3"/>
        <v>35</v>
      </c>
      <c r="C45" s="427" t="s">
        <v>31</v>
      </c>
      <c r="D45" s="428" t="s">
        <v>32</v>
      </c>
      <c r="E45" s="429" t="s">
        <v>309</v>
      </c>
      <c r="F45" s="430">
        <v>1811</v>
      </c>
      <c r="G45" s="431">
        <v>0</v>
      </c>
      <c r="H45" s="432">
        <v>0</v>
      </c>
      <c r="I45" s="431">
        <v>1.1200000000000001</v>
      </c>
      <c r="J45" s="431">
        <f t="shared" si="0"/>
        <v>1.1200000000000001</v>
      </c>
      <c r="K45" s="431">
        <v>1.32</v>
      </c>
      <c r="L45" s="426">
        <f t="shared" si="1"/>
        <v>0.84848484848484851</v>
      </c>
      <c r="M45" s="84">
        <f t="shared" si="4"/>
        <v>1.452</v>
      </c>
      <c r="N45" s="91"/>
      <c r="O45" s="36"/>
      <c r="P45" s="42"/>
      <c r="Q45" s="42"/>
      <c r="R45" s="42"/>
      <c r="S45" s="52">
        <f t="shared" si="2"/>
        <v>0.84848484848484851</v>
      </c>
      <c r="T45" s="1"/>
      <c r="AP45" s="1"/>
      <c r="AQ45" s="445"/>
    </row>
    <row r="46" spans="1:43" ht="15.75">
      <c r="A46" s="248"/>
      <c r="B46" s="330">
        <f t="shared" si="3"/>
        <v>36</v>
      </c>
      <c r="C46" s="427" t="s">
        <v>29</v>
      </c>
      <c r="D46" s="428" t="s">
        <v>118</v>
      </c>
      <c r="E46" s="429" t="s">
        <v>310</v>
      </c>
      <c r="F46" s="430">
        <v>379</v>
      </c>
      <c r="G46" s="431">
        <v>0.75</v>
      </c>
      <c r="H46" s="431">
        <v>0.28999999999999998</v>
      </c>
      <c r="I46" s="435">
        <v>0</v>
      </c>
      <c r="J46" s="431">
        <f t="shared" si="0"/>
        <v>1.04</v>
      </c>
      <c r="K46" s="431">
        <v>0.32</v>
      </c>
      <c r="L46" s="426">
        <f t="shared" si="1"/>
        <v>1</v>
      </c>
      <c r="M46" s="84">
        <f t="shared" si="4"/>
        <v>0.35199999999999998</v>
      </c>
      <c r="N46" s="88">
        <f>+H46</f>
        <v>0.28999999999999998</v>
      </c>
      <c r="O46" s="42"/>
      <c r="P46" s="42"/>
      <c r="Q46" s="42"/>
      <c r="R46" s="42"/>
      <c r="S46" s="52">
        <f t="shared" si="2"/>
        <v>3.25</v>
      </c>
      <c r="T46" s="1"/>
      <c r="AP46" s="1"/>
      <c r="AQ46" s="445"/>
    </row>
    <row r="47" spans="1:43" ht="15.75">
      <c r="A47" s="248"/>
      <c r="B47" s="330">
        <f t="shared" si="3"/>
        <v>37</v>
      </c>
      <c r="C47" s="427" t="s">
        <v>29</v>
      </c>
      <c r="D47" s="436" t="s">
        <v>119</v>
      </c>
      <c r="E47" s="429" t="s">
        <v>310</v>
      </c>
      <c r="F47" s="430">
        <v>215</v>
      </c>
      <c r="G47" s="431">
        <v>0.76</v>
      </c>
      <c r="H47" s="431">
        <v>0.08</v>
      </c>
      <c r="I47" s="431">
        <v>0.09</v>
      </c>
      <c r="J47" s="431">
        <f t="shared" si="0"/>
        <v>0.92999999999999994</v>
      </c>
      <c r="K47" s="431">
        <v>0.18</v>
      </c>
      <c r="L47" s="426">
        <f t="shared" si="1"/>
        <v>1</v>
      </c>
      <c r="M47" s="84">
        <f t="shared" si="4"/>
        <v>0.19799999999999998</v>
      </c>
      <c r="N47" s="88">
        <f>+I47</f>
        <v>0.09</v>
      </c>
      <c r="O47" s="42"/>
      <c r="P47" s="42"/>
      <c r="Q47" s="42"/>
      <c r="R47" s="42"/>
      <c r="S47" s="52"/>
      <c r="T47" s="1"/>
      <c r="AP47" s="1"/>
      <c r="AQ47" s="445"/>
    </row>
    <row r="48" spans="1:43" ht="15.75">
      <c r="A48" s="248"/>
      <c r="B48" s="330">
        <f t="shared" si="3"/>
        <v>38</v>
      </c>
      <c r="C48" s="427" t="s">
        <v>29</v>
      </c>
      <c r="D48" s="428" t="s">
        <v>120</v>
      </c>
      <c r="E48" s="429" t="s">
        <v>310</v>
      </c>
      <c r="F48" s="430">
        <v>814</v>
      </c>
      <c r="G48" s="431">
        <v>0.68</v>
      </c>
      <c r="H48" s="432">
        <v>0</v>
      </c>
      <c r="I48" s="431">
        <v>0.57999999999999996</v>
      </c>
      <c r="J48" s="431">
        <f t="shared" si="0"/>
        <v>1.26</v>
      </c>
      <c r="K48" s="431">
        <v>0.67</v>
      </c>
      <c r="L48" s="426">
        <f t="shared" si="1"/>
        <v>1</v>
      </c>
      <c r="M48" s="84"/>
      <c r="N48" s="88"/>
      <c r="O48" s="42"/>
      <c r="P48" s="42"/>
      <c r="Q48" s="42"/>
      <c r="R48" s="42"/>
      <c r="S48" s="52">
        <f t="shared" si="2"/>
        <v>1.880597014925373</v>
      </c>
      <c r="T48" s="1"/>
      <c r="AP48" s="1"/>
      <c r="AQ48" s="445"/>
    </row>
    <row r="49" spans="1:49" ht="15.75">
      <c r="A49" s="248"/>
      <c r="B49" s="330">
        <f t="shared" si="3"/>
        <v>39</v>
      </c>
      <c r="C49" s="427" t="s">
        <v>29</v>
      </c>
      <c r="D49" s="428" t="s">
        <v>121</v>
      </c>
      <c r="E49" s="429" t="s">
        <v>309</v>
      </c>
      <c r="F49" s="430">
        <v>277</v>
      </c>
      <c r="G49" s="431">
        <v>0</v>
      </c>
      <c r="H49" s="431">
        <v>0.24</v>
      </c>
      <c r="I49" s="432">
        <v>0</v>
      </c>
      <c r="J49" s="431">
        <f t="shared" si="0"/>
        <v>0.24</v>
      </c>
      <c r="K49" s="431">
        <v>0.24</v>
      </c>
      <c r="L49" s="426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45"/>
    </row>
    <row r="50" spans="1:49" ht="15.75">
      <c r="A50" s="248"/>
      <c r="B50" s="330">
        <f t="shared" si="3"/>
        <v>40</v>
      </c>
      <c r="C50" s="427" t="s">
        <v>29</v>
      </c>
      <c r="D50" s="428" t="s">
        <v>122</v>
      </c>
      <c r="E50" s="429" t="s">
        <v>311</v>
      </c>
      <c r="F50" s="430">
        <v>61</v>
      </c>
      <c r="G50" s="431">
        <v>0</v>
      </c>
      <c r="H50" s="432">
        <v>0</v>
      </c>
      <c r="I50" s="431">
        <v>0.09</v>
      </c>
      <c r="J50" s="431">
        <f t="shared" si="0"/>
        <v>0.09</v>
      </c>
      <c r="K50" s="431">
        <v>0.05</v>
      </c>
      <c r="L50" s="426">
        <f t="shared" si="1"/>
        <v>1</v>
      </c>
      <c r="M50" s="84">
        <f>+K50*0.1+K50</f>
        <v>5.5000000000000007E-2</v>
      </c>
      <c r="N50" s="90">
        <f>+I50+H50</f>
        <v>0.09</v>
      </c>
      <c r="O50" s="80"/>
      <c r="P50" s="42"/>
      <c r="Q50" s="42"/>
      <c r="R50" s="42"/>
      <c r="S50" s="52"/>
      <c r="T50" s="1"/>
      <c r="AP50" s="1"/>
      <c r="AQ50" s="445"/>
    </row>
    <row r="51" spans="1:49" ht="15.75">
      <c r="A51" s="248"/>
      <c r="B51" s="330">
        <f t="shared" si="3"/>
        <v>41</v>
      </c>
      <c r="C51" s="427" t="s">
        <v>29</v>
      </c>
      <c r="D51" s="428" t="s">
        <v>371</v>
      </c>
      <c r="E51" s="429" t="s">
        <v>381</v>
      </c>
      <c r="F51" s="430">
        <v>62</v>
      </c>
      <c r="G51" s="431">
        <v>0.01</v>
      </c>
      <c r="H51" s="431">
        <v>0.05</v>
      </c>
      <c r="I51" s="432">
        <v>0</v>
      </c>
      <c r="J51" s="431">
        <f t="shared" si="0"/>
        <v>6.0000000000000005E-2</v>
      </c>
      <c r="K51" s="431">
        <v>0.02</v>
      </c>
      <c r="L51" s="426">
        <f t="shared" si="1"/>
        <v>1</v>
      </c>
      <c r="M51" s="84"/>
      <c r="N51" s="90"/>
      <c r="O51" s="80"/>
      <c r="P51" s="42"/>
      <c r="Q51" s="42"/>
      <c r="R51" s="42"/>
      <c r="S51" s="52"/>
      <c r="T51" s="1"/>
      <c r="AP51" s="1"/>
      <c r="AQ51" s="445"/>
    </row>
    <row r="52" spans="1:49" ht="15.75">
      <c r="A52" s="248"/>
      <c r="B52" s="330">
        <f t="shared" si="3"/>
        <v>42</v>
      </c>
      <c r="C52" s="427" t="s">
        <v>29</v>
      </c>
      <c r="D52" s="428" t="s">
        <v>138</v>
      </c>
      <c r="E52" s="429" t="s">
        <v>294</v>
      </c>
      <c r="F52" s="430">
        <v>647</v>
      </c>
      <c r="G52" s="431">
        <v>0</v>
      </c>
      <c r="H52" s="431">
        <v>0</v>
      </c>
      <c r="I52" s="432">
        <v>0.5</v>
      </c>
      <c r="J52" s="431">
        <f t="shared" si="0"/>
        <v>0.5</v>
      </c>
      <c r="K52" s="431">
        <v>0.55000000000000004</v>
      </c>
      <c r="L52" s="426">
        <f t="shared" si="1"/>
        <v>0.90909090909090906</v>
      </c>
      <c r="M52" s="84">
        <f>+K52*0.1+K52</f>
        <v>0.60500000000000009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45"/>
    </row>
    <row r="53" spans="1:49" ht="15.75">
      <c r="A53" s="248"/>
      <c r="B53" s="330">
        <f t="shared" si="3"/>
        <v>43</v>
      </c>
      <c r="C53" s="427" t="s">
        <v>29</v>
      </c>
      <c r="D53" s="428" t="s">
        <v>159</v>
      </c>
      <c r="E53" s="429" t="s">
        <v>255</v>
      </c>
      <c r="F53" s="430">
        <v>287</v>
      </c>
      <c r="G53" s="431">
        <v>0</v>
      </c>
      <c r="H53" s="432">
        <v>0</v>
      </c>
      <c r="I53" s="431">
        <v>0.18</v>
      </c>
      <c r="J53" s="431">
        <f t="shared" si="0"/>
        <v>0.18</v>
      </c>
      <c r="K53" s="431">
        <v>0.23</v>
      </c>
      <c r="L53" s="426">
        <f t="shared" si="1"/>
        <v>0.78260869565217384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45"/>
    </row>
    <row r="54" spans="1:49" ht="15.75">
      <c r="A54" s="248"/>
      <c r="B54" s="330">
        <f t="shared" si="3"/>
        <v>44</v>
      </c>
      <c r="C54" s="437" t="s">
        <v>29</v>
      </c>
      <c r="D54" s="438" t="s">
        <v>372</v>
      </c>
      <c r="E54" s="439" t="s">
        <v>382</v>
      </c>
      <c r="F54" s="440">
        <v>32</v>
      </c>
      <c r="G54" s="441">
        <v>0</v>
      </c>
      <c r="H54" s="442">
        <v>0</v>
      </c>
      <c r="I54" s="441">
        <v>0.01</v>
      </c>
      <c r="J54" s="431">
        <f t="shared" si="0"/>
        <v>0.01</v>
      </c>
      <c r="K54" s="431">
        <v>0.02</v>
      </c>
      <c r="L54" s="426">
        <f t="shared" si="1"/>
        <v>0.5</v>
      </c>
      <c r="M54" s="84"/>
      <c r="N54" s="88"/>
      <c r="O54" s="42"/>
      <c r="P54" s="42"/>
      <c r="Q54" s="42"/>
      <c r="R54" s="42"/>
      <c r="S54" s="52"/>
      <c r="T54" s="1"/>
      <c r="AP54" s="1"/>
      <c r="AQ54" s="445"/>
    </row>
    <row r="55" spans="1:49" ht="15.75">
      <c r="A55" s="248"/>
      <c r="B55" s="330">
        <f t="shared" si="3"/>
        <v>45</v>
      </c>
      <c r="C55" s="437" t="s">
        <v>29</v>
      </c>
      <c r="D55" s="438" t="s">
        <v>373</v>
      </c>
      <c r="E55" s="439" t="s">
        <v>383</v>
      </c>
      <c r="F55" s="440">
        <v>286</v>
      </c>
      <c r="G55" s="441">
        <v>0</v>
      </c>
      <c r="H55" s="442">
        <v>0</v>
      </c>
      <c r="I55" s="441">
        <v>0.01</v>
      </c>
      <c r="J55" s="431">
        <f t="shared" si="0"/>
        <v>0.01</v>
      </c>
      <c r="K55" s="441">
        <v>0.02</v>
      </c>
      <c r="L55" s="426">
        <f t="shared" si="1"/>
        <v>0.5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45"/>
    </row>
    <row r="56" spans="1:49" ht="15.75">
      <c r="A56" s="248"/>
      <c r="B56" s="330">
        <f t="shared" si="3"/>
        <v>46</v>
      </c>
      <c r="C56" s="437" t="s">
        <v>29</v>
      </c>
      <c r="D56" s="438" t="s">
        <v>374</v>
      </c>
      <c r="E56" s="439" t="s">
        <v>384</v>
      </c>
      <c r="F56" s="440">
        <v>23</v>
      </c>
      <c r="G56" s="441">
        <v>0</v>
      </c>
      <c r="H56" s="442">
        <v>0</v>
      </c>
      <c r="I56" s="441">
        <v>0.02</v>
      </c>
      <c r="J56" s="431">
        <f t="shared" si="0"/>
        <v>0.02</v>
      </c>
      <c r="K56" s="441">
        <v>0.02</v>
      </c>
      <c r="L56" s="426">
        <f t="shared" si="1"/>
        <v>1</v>
      </c>
      <c r="M56" s="84"/>
      <c r="N56" s="88"/>
      <c r="O56" s="42"/>
      <c r="P56" s="42"/>
      <c r="Q56" s="42"/>
      <c r="R56" s="42"/>
      <c r="S56" s="52"/>
      <c r="T56" s="1"/>
      <c r="AP56" s="1"/>
      <c r="AQ56" s="445"/>
    </row>
    <row r="57" spans="1:49" ht="15.75">
      <c r="A57" s="248"/>
      <c r="B57" s="330">
        <f t="shared" si="3"/>
        <v>47</v>
      </c>
      <c r="C57" s="437" t="s">
        <v>29</v>
      </c>
      <c r="D57" s="438" t="s">
        <v>375</v>
      </c>
      <c r="E57" s="439" t="s">
        <v>385</v>
      </c>
      <c r="F57" s="440">
        <v>12</v>
      </c>
      <c r="G57" s="441">
        <v>0</v>
      </c>
      <c r="H57" s="442">
        <v>0</v>
      </c>
      <c r="I57" s="441">
        <v>0.01</v>
      </c>
      <c r="J57" s="431">
        <f t="shared" si="0"/>
        <v>0.01</v>
      </c>
      <c r="K57" s="441">
        <v>0.01</v>
      </c>
      <c r="L57" s="426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45"/>
    </row>
    <row r="58" spans="1:49" ht="15.75">
      <c r="A58" s="248"/>
      <c r="B58" s="330">
        <f t="shared" si="3"/>
        <v>48</v>
      </c>
      <c r="C58" s="437" t="s">
        <v>29</v>
      </c>
      <c r="D58" s="438" t="s">
        <v>376</v>
      </c>
      <c r="E58" s="439" t="s">
        <v>386</v>
      </c>
      <c r="F58" s="440">
        <v>126</v>
      </c>
      <c r="G58" s="441">
        <v>0</v>
      </c>
      <c r="H58" s="442">
        <v>0</v>
      </c>
      <c r="I58" s="441">
        <v>0.11</v>
      </c>
      <c r="J58" s="431">
        <f t="shared" si="0"/>
        <v>0.11</v>
      </c>
      <c r="K58" s="441">
        <v>0.11</v>
      </c>
      <c r="L58" s="426">
        <f t="shared" si="1"/>
        <v>1</v>
      </c>
      <c r="M58" s="84"/>
      <c r="N58" s="88"/>
      <c r="O58" s="42"/>
      <c r="P58" s="42"/>
      <c r="Q58" s="42"/>
      <c r="R58" s="42"/>
      <c r="S58" s="52"/>
      <c r="T58" s="1"/>
      <c r="AP58" s="1"/>
      <c r="AQ58" s="445"/>
    </row>
    <row r="59" spans="1:49" ht="16.5" thickBot="1">
      <c r="A59" s="248"/>
      <c r="B59" s="443">
        <f t="shared" si="3"/>
        <v>49</v>
      </c>
      <c r="C59" s="437" t="s">
        <v>29</v>
      </c>
      <c r="D59" s="438" t="s">
        <v>377</v>
      </c>
      <c r="E59" s="439" t="s">
        <v>386</v>
      </c>
      <c r="F59" s="440">
        <v>237</v>
      </c>
      <c r="G59" s="441">
        <v>0</v>
      </c>
      <c r="H59" s="442">
        <v>0</v>
      </c>
      <c r="I59" s="441">
        <v>0.09</v>
      </c>
      <c r="J59" s="441">
        <f t="shared" si="0"/>
        <v>0.09</v>
      </c>
      <c r="K59" s="441">
        <v>0.14000000000000001</v>
      </c>
      <c r="L59" s="426">
        <f t="shared" si="1"/>
        <v>0.64285714285714279</v>
      </c>
      <c r="M59" s="84"/>
      <c r="N59" s="88"/>
      <c r="O59" s="42"/>
      <c r="P59" s="42"/>
      <c r="Q59" s="42"/>
      <c r="R59" s="42"/>
      <c r="S59" s="52"/>
      <c r="T59" s="1"/>
      <c r="AP59" s="1"/>
      <c r="AQ59" s="445"/>
    </row>
    <row r="60" spans="1:49" s="143" customFormat="1" ht="23.1" customHeight="1" thickBot="1">
      <c r="B60" s="259"/>
      <c r="C60" s="551" t="s">
        <v>412</v>
      </c>
      <c r="D60" s="551"/>
      <c r="E60" s="331"/>
      <c r="F60" s="260">
        <f>SUM(F11:F59)</f>
        <v>45919</v>
      </c>
      <c r="G60" s="262">
        <f>SUM(G11:G59)</f>
        <v>117.47</v>
      </c>
      <c r="H60" s="262">
        <f>SUM(H11:H59)</f>
        <v>24.459999999999994</v>
      </c>
      <c r="I60" s="262">
        <f>SUM(I11:I59)</f>
        <v>13.849999999999998</v>
      </c>
      <c r="J60" s="444">
        <f>G60+H60+I60</f>
        <v>155.78</v>
      </c>
      <c r="K60" s="262">
        <f>SUM(K11:K59)</f>
        <v>16.439999999999998</v>
      </c>
      <c r="L60" s="261"/>
      <c r="M60" s="228">
        <f>SUM(L11:L53)/44</f>
        <v>0.91244707809776537</v>
      </c>
      <c r="N60" s="229"/>
      <c r="O60" s="230"/>
      <c r="P60" s="230"/>
      <c r="Q60" s="230"/>
      <c r="R60" s="230"/>
      <c r="S60" s="231">
        <f t="shared" si="2"/>
        <v>9.4756690997566917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6.8529999999999998</v>
      </c>
      <c r="N61" s="92">
        <f>SUM(N11:N52)</f>
        <v>3.6</v>
      </c>
      <c r="O61" s="96"/>
      <c r="P61" s="1"/>
      <c r="Q61" s="1"/>
      <c r="R61" s="1"/>
      <c r="S61" s="1"/>
      <c r="T61" s="1"/>
    </row>
    <row r="62" spans="1:49" ht="15.75">
      <c r="B62" s="177" t="s">
        <v>168</v>
      </c>
      <c r="AQ62" s="254" t="s">
        <v>393</v>
      </c>
      <c r="AR62" s="254" t="s">
        <v>394</v>
      </c>
      <c r="AS62" s="254" t="s">
        <v>395</v>
      </c>
      <c r="AT62" s="254" t="s">
        <v>392</v>
      </c>
      <c r="AU62" s="254" t="s">
        <v>396</v>
      </c>
      <c r="AV62" s="254" t="s">
        <v>397</v>
      </c>
    </row>
    <row r="63" spans="1:49" ht="6.95" customHeight="1" thickBot="1">
      <c r="B63" s="175"/>
      <c r="AQ63" s="254"/>
      <c r="AR63" s="254"/>
      <c r="AS63" s="254"/>
      <c r="AT63" s="254"/>
      <c r="AU63" s="254"/>
      <c r="AV63" s="254"/>
    </row>
    <row r="64" spans="1:49" ht="16.5" thickBot="1">
      <c r="B64" s="175"/>
      <c r="C64" s="225"/>
      <c r="D64" s="209" t="s">
        <v>407</v>
      </c>
      <c r="E64" s="178"/>
      <c r="F64" s="236" t="s">
        <v>354</v>
      </c>
      <c r="G64" s="209" t="s">
        <v>350</v>
      </c>
      <c r="AQ64" s="254">
        <v>20</v>
      </c>
      <c r="AR64" s="254">
        <v>15</v>
      </c>
      <c r="AS64" s="254">
        <v>13</v>
      </c>
      <c r="AT64" s="254">
        <v>43</v>
      </c>
      <c r="AU64" s="254">
        <v>18</v>
      </c>
      <c r="AV64" s="254">
        <v>18</v>
      </c>
      <c r="AW64" s="276">
        <f>SUM(AQ64:AV64)</f>
        <v>127</v>
      </c>
    </row>
    <row r="65" spans="2:49" ht="6.95" customHeight="1" thickBot="1">
      <c r="B65" s="175"/>
      <c r="C65" s="177"/>
      <c r="D65" s="210"/>
      <c r="E65" s="177"/>
      <c r="F65"/>
      <c r="G65" s="209"/>
      <c r="AQ65" s="254"/>
      <c r="AR65" s="254"/>
      <c r="AS65" s="254"/>
      <c r="AT65" s="254"/>
      <c r="AU65" s="254"/>
      <c r="AV65" s="254"/>
      <c r="AW65" s="276"/>
    </row>
    <row r="66" spans="2:49" ht="16.5" thickBot="1">
      <c r="B66" s="175"/>
      <c r="C66" s="226"/>
      <c r="D66" s="209" t="s">
        <v>348</v>
      </c>
      <c r="E66" s="177"/>
      <c r="F66" s="236" t="s">
        <v>354</v>
      </c>
      <c r="G66" s="209" t="s">
        <v>351</v>
      </c>
      <c r="AQ66" s="254">
        <v>6</v>
      </c>
      <c r="AR66" s="254">
        <v>1</v>
      </c>
      <c r="AS66" s="254">
        <v>0</v>
      </c>
      <c r="AT66" s="254">
        <v>3</v>
      </c>
      <c r="AU66" s="254">
        <v>0</v>
      </c>
      <c r="AV66" s="254">
        <v>0</v>
      </c>
      <c r="AW66" s="276">
        <f>SUM(AQ66:AV66)</f>
        <v>10</v>
      </c>
    </row>
    <row r="67" spans="2:49" ht="6.95" customHeight="1" thickBot="1">
      <c r="B67" s="175"/>
      <c r="C67" s="177"/>
      <c r="D67" s="210"/>
      <c r="E67" s="177"/>
      <c r="F67"/>
      <c r="G67" s="209"/>
      <c r="AQ67" s="254"/>
      <c r="AR67" s="254"/>
      <c r="AS67" s="254"/>
      <c r="AT67" s="254"/>
      <c r="AU67" s="254"/>
      <c r="AV67" s="254"/>
      <c r="AW67" s="276"/>
    </row>
    <row r="68" spans="2:49" ht="16.5" thickBot="1">
      <c r="B68" s="175"/>
      <c r="C68" s="227"/>
      <c r="D68" s="209" t="s">
        <v>349</v>
      </c>
      <c r="E68" s="177"/>
      <c r="F68" s="236" t="s">
        <v>354</v>
      </c>
      <c r="G68" s="209" t="s">
        <v>352</v>
      </c>
      <c r="AQ68" s="254">
        <v>3</v>
      </c>
      <c r="AR68" s="254">
        <v>1</v>
      </c>
      <c r="AS68" s="254">
        <v>0</v>
      </c>
      <c r="AT68" s="254">
        <v>3</v>
      </c>
      <c r="AU68" s="254">
        <v>0</v>
      </c>
      <c r="AV68" s="254">
        <v>0</v>
      </c>
      <c r="AW68" s="276">
        <f>SUM(AQ68:AV68)</f>
        <v>7</v>
      </c>
    </row>
    <row r="69" spans="2:49" ht="9" customHeight="1" thickBot="1">
      <c r="B69" s="175"/>
      <c r="C69" s="177"/>
      <c r="D69" s="210"/>
      <c r="E69" s="177"/>
      <c r="F69"/>
      <c r="G69" s="209"/>
      <c r="AQ69" s="254"/>
      <c r="AR69" s="254"/>
      <c r="AS69" s="254"/>
      <c r="AT69" s="254"/>
      <c r="AU69" s="254"/>
      <c r="AV69" s="254"/>
      <c r="AW69" s="276"/>
    </row>
    <row r="70" spans="2:49" ht="18.75" thickBot="1">
      <c r="C70" s="257"/>
      <c r="D70" s="209" t="s">
        <v>408</v>
      </c>
      <c r="E70" s="177"/>
      <c r="F70" s="236" t="s">
        <v>354</v>
      </c>
      <c r="G70" s="209" t="s">
        <v>353</v>
      </c>
      <c r="AQ70" s="254">
        <v>0</v>
      </c>
      <c r="AR70" s="254">
        <v>1</v>
      </c>
      <c r="AS70" s="254">
        <v>0</v>
      </c>
      <c r="AT70" s="254">
        <v>0</v>
      </c>
      <c r="AU70" s="254">
        <v>0</v>
      </c>
      <c r="AV70" s="254">
        <v>0</v>
      </c>
      <c r="AW70" s="276">
        <f>SUM(AQ70:AV70)</f>
        <v>1</v>
      </c>
    </row>
    <row r="71" spans="2:49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6"/>
    </row>
    <row r="72" spans="2:49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/>
      <c r="AQ72" s="276">
        <v>0</v>
      </c>
      <c r="AR72" s="276">
        <v>0</v>
      </c>
      <c r="AS72" s="276">
        <v>0</v>
      </c>
      <c r="AT72" s="276">
        <v>0</v>
      </c>
      <c r="AU72" s="276">
        <v>0</v>
      </c>
      <c r="AV72" s="276">
        <v>0</v>
      </c>
      <c r="AW72" s="276">
        <f>SUM(AQ72:AV72)</f>
        <v>0</v>
      </c>
    </row>
    <row r="73" spans="2:49" ht="5.25" customHeight="1" thickBot="1">
      <c r="AQ73" s="276"/>
      <c r="AR73" s="276"/>
      <c r="AS73" s="276"/>
      <c r="AT73" s="276"/>
      <c r="AU73" s="276"/>
      <c r="AV73" s="276"/>
      <c r="AW73" s="276">
        <f>SUM(AQ73:AV73)</f>
        <v>0</v>
      </c>
    </row>
    <row r="74" spans="2:49" ht="5.25" customHeight="1" thickBot="1">
      <c r="L74" s="252">
        <v>69</v>
      </c>
      <c r="AQ74" s="276"/>
      <c r="AR74" s="276"/>
      <c r="AS74" s="276"/>
      <c r="AT74" s="276"/>
      <c r="AU74" s="276"/>
      <c r="AV74" s="276"/>
      <c r="AW74" s="276"/>
    </row>
    <row r="75" spans="2:49" ht="15.75" thickBot="1">
      <c r="L75" s="250"/>
      <c r="AQ75" s="276">
        <f t="shared" ref="AQ75:AV75" si="5">SUM(AQ64:AQ72)</f>
        <v>29</v>
      </c>
      <c r="AR75" s="276">
        <f t="shared" si="5"/>
        <v>18</v>
      </c>
      <c r="AS75" s="276">
        <f t="shared" si="5"/>
        <v>13</v>
      </c>
      <c r="AT75" s="276">
        <f t="shared" si="5"/>
        <v>49</v>
      </c>
      <c r="AU75" s="276">
        <f t="shared" si="5"/>
        <v>18</v>
      </c>
      <c r="AV75" s="276">
        <f t="shared" si="5"/>
        <v>18</v>
      </c>
      <c r="AW75" s="276">
        <f>SUM(AQ75:AV75)</f>
        <v>145</v>
      </c>
    </row>
    <row r="76" spans="2:49" ht="16.5" thickBot="1">
      <c r="L76" s="253">
        <v>4</v>
      </c>
    </row>
    <row r="77" spans="2:49" ht="15.75" thickBot="1">
      <c r="L77" s="250"/>
    </row>
    <row r="78" spans="2:49" ht="16.5" thickBot="1">
      <c r="L78" s="251">
        <v>11</v>
      </c>
    </row>
    <row r="79" spans="2:49" ht="15.75" thickBot="1">
      <c r="L79" s="250"/>
    </row>
    <row r="80" spans="2:49" ht="16.5" thickBot="1">
      <c r="L80" s="256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23" priority="1" operator="lessThan">
      <formula>0.3</formula>
    </cfRule>
    <cfRule type="cellIs" dxfId="22" priority="2" operator="between">
      <formula>0.3</formula>
      <formula>0.5</formula>
    </cfRule>
    <cfRule type="cellIs" dxfId="21" priority="3" operator="between">
      <formula>0.5</formula>
      <formula>0.7</formula>
    </cfRule>
    <cfRule type="cellIs" dxfId="20" priority="4" operator="greaterThan">
      <formula>0.7</formula>
    </cfRule>
  </conditionalFormatting>
  <printOptions horizontalCentered="1"/>
  <pageMargins left="0.59055118110236227" right="0" top="0" bottom="0.15748031496062992" header="0.31496062992125984" footer="0.31496062992125984"/>
  <pageSetup paperSize="9" scale="75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AQ66"/>
  <sheetViews>
    <sheetView showGridLines="0" tabSelected="1" zoomScale="60" zoomScaleNormal="60" workbookViewId="0">
      <selection activeCell="F12" sqref="F12"/>
    </sheetView>
  </sheetViews>
  <sheetFormatPr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2.710937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3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3" ht="21" customHeight="1">
      <c r="B2" s="556" t="s">
        <v>230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190"/>
      <c r="O2" s="190"/>
      <c r="P2" s="190"/>
    </row>
    <row r="3" spans="2:43" ht="21" customHeight="1">
      <c r="B3" s="556" t="s">
        <v>410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190"/>
      <c r="O3" s="190"/>
      <c r="P3" s="190"/>
    </row>
    <row r="4" spans="2:43" ht="21" customHeight="1">
      <c r="B4" s="556" t="str">
        <f>'PC-JT-SL'!$B$3:$L$3</f>
        <v xml:space="preserve">MINGGU ke I JUNI ( Tgl. 4 JUNI s/d 10 JUNI 2024 )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190"/>
      <c r="O4" s="190"/>
      <c r="P4" s="190"/>
    </row>
    <row r="5" spans="2:43" ht="8.25" customHeight="1" thickBot="1">
      <c r="B5" s="175" t="s">
        <v>68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3" ht="21" customHeight="1">
      <c r="B6" s="557" t="s">
        <v>0</v>
      </c>
      <c r="C6" s="559" t="s">
        <v>253</v>
      </c>
      <c r="D6" s="573"/>
      <c r="E6" s="559" t="s">
        <v>4</v>
      </c>
      <c r="F6" s="477"/>
      <c r="G6" s="484" t="s">
        <v>47</v>
      </c>
      <c r="H6" s="477" t="s">
        <v>53</v>
      </c>
      <c r="I6" s="561" t="s">
        <v>50</v>
      </c>
      <c r="J6" s="561"/>
      <c r="K6" s="477" t="s">
        <v>53</v>
      </c>
      <c r="L6" s="477" t="s">
        <v>53</v>
      </c>
      <c r="M6" s="478" t="s">
        <v>56</v>
      </c>
      <c r="N6" s="190"/>
      <c r="O6" s="190"/>
      <c r="P6" s="190"/>
    </row>
    <row r="7" spans="2:43" ht="21" customHeight="1">
      <c r="B7" s="558"/>
      <c r="C7" s="562"/>
      <c r="D7" s="562"/>
      <c r="E7" s="560"/>
      <c r="F7" s="479" t="s">
        <v>54</v>
      </c>
      <c r="G7" s="485" t="s">
        <v>48</v>
      </c>
      <c r="H7" s="479" t="s">
        <v>58</v>
      </c>
      <c r="I7" s="479" t="s">
        <v>51</v>
      </c>
      <c r="J7" s="479" t="s">
        <v>52</v>
      </c>
      <c r="K7" s="479" t="s">
        <v>54</v>
      </c>
      <c r="L7" s="479" t="s">
        <v>252</v>
      </c>
      <c r="M7" s="563" t="s">
        <v>57</v>
      </c>
      <c r="N7" s="191"/>
      <c r="O7" s="191"/>
      <c r="P7" s="191"/>
    </row>
    <row r="8" spans="2:43" ht="21" customHeight="1">
      <c r="B8" s="558"/>
      <c r="C8" s="562"/>
      <c r="D8" s="562"/>
      <c r="E8" s="560"/>
      <c r="F8" s="480"/>
      <c r="G8" s="486" t="s">
        <v>49</v>
      </c>
      <c r="H8" s="480" t="s">
        <v>429</v>
      </c>
      <c r="I8" s="480" t="s">
        <v>429</v>
      </c>
      <c r="J8" s="480" t="s">
        <v>429</v>
      </c>
      <c r="K8" s="480" t="s">
        <v>429</v>
      </c>
      <c r="L8" s="480" t="s">
        <v>429</v>
      </c>
      <c r="M8" s="564"/>
      <c r="N8" s="192"/>
      <c r="O8" s="192"/>
      <c r="P8" s="192"/>
    </row>
    <row r="9" spans="2:43" ht="21" customHeight="1" thickBot="1">
      <c r="B9" s="481">
        <v>1</v>
      </c>
      <c r="C9" s="482">
        <v>2</v>
      </c>
      <c r="D9" s="482"/>
      <c r="E9" s="482">
        <v>3</v>
      </c>
      <c r="F9" s="482">
        <v>4</v>
      </c>
      <c r="G9" s="488">
        <v>5</v>
      </c>
      <c r="H9" s="482">
        <v>5</v>
      </c>
      <c r="I9" s="482">
        <v>6</v>
      </c>
      <c r="J9" s="482">
        <v>7</v>
      </c>
      <c r="K9" s="482" t="s">
        <v>60</v>
      </c>
      <c r="L9" s="482">
        <v>9</v>
      </c>
      <c r="M9" s="483">
        <v>10</v>
      </c>
      <c r="N9" s="190"/>
      <c r="O9" s="190"/>
      <c r="P9" s="190"/>
    </row>
    <row r="10" spans="2:43" ht="27" customHeight="1" thickBot="1">
      <c r="B10" s="290" t="s">
        <v>77</v>
      </c>
      <c r="C10" s="570" t="s">
        <v>78</v>
      </c>
      <c r="D10" s="570"/>
      <c r="E10" s="570"/>
      <c r="F10" s="334"/>
      <c r="G10" s="335"/>
      <c r="H10" s="569"/>
      <c r="I10" s="570"/>
      <c r="J10" s="570"/>
      <c r="K10" s="570"/>
      <c r="L10" s="336"/>
      <c r="M10" s="337"/>
      <c r="N10" s="218"/>
      <c r="O10" s="218"/>
      <c r="P10" s="218"/>
    </row>
    <row r="11" spans="2:43" ht="21" customHeight="1">
      <c r="B11" s="342">
        <v>1</v>
      </c>
      <c r="C11" s="343" t="s">
        <v>16</v>
      </c>
      <c r="D11" s="344"/>
      <c r="E11" s="343" t="s">
        <v>17</v>
      </c>
      <c r="F11" s="345" t="s">
        <v>312</v>
      </c>
      <c r="G11" s="474">
        <v>1448</v>
      </c>
      <c r="H11" s="346">
        <v>0</v>
      </c>
      <c r="I11" s="346">
        <v>1.64</v>
      </c>
      <c r="J11" s="347"/>
      <c r="K11" s="348">
        <f>H11+I11+J11</f>
        <v>1.64</v>
      </c>
      <c r="L11" s="516">
        <v>1.64</v>
      </c>
      <c r="M11" s="467">
        <f>IF(L11=0,0,(IF(K11/L11&gt;1,1,K11/L11)))</f>
        <v>1</v>
      </c>
      <c r="N11" s="233"/>
      <c r="O11" s="217"/>
      <c r="P11" s="217"/>
      <c r="AP11" s="199">
        <f>I11+J11</f>
        <v>1.64</v>
      </c>
      <c r="AQ11" s="233" t="s">
        <v>358</v>
      </c>
    </row>
    <row r="12" spans="2:43" ht="22.5" customHeight="1">
      <c r="B12" s="349">
        <f>+B11+1</f>
        <v>2</v>
      </c>
      <c r="C12" s="350" t="s">
        <v>36</v>
      </c>
      <c r="D12" s="351"/>
      <c r="E12" s="350" t="s">
        <v>59</v>
      </c>
      <c r="F12" s="338" t="s">
        <v>313</v>
      </c>
      <c r="G12" s="475">
        <v>1227</v>
      </c>
      <c r="H12" s="339">
        <v>0</v>
      </c>
      <c r="I12" s="348">
        <v>0.55000000000000004</v>
      </c>
      <c r="J12" s="348">
        <v>0.43</v>
      </c>
      <c r="K12" s="348">
        <f>H12+I12+J12</f>
        <v>0.98</v>
      </c>
      <c r="L12" s="516">
        <v>0.98</v>
      </c>
      <c r="M12" s="467">
        <v>1</v>
      </c>
      <c r="N12" s="217"/>
      <c r="O12" s="217"/>
      <c r="P12" s="217"/>
      <c r="AP12" s="199">
        <f t="shared" ref="AP12:AP28" si="0">I12+J12</f>
        <v>0.98</v>
      </c>
    </row>
    <row r="13" spans="2:43" ht="24.75" customHeight="1">
      <c r="B13" s="349">
        <f>+B12+1</f>
        <v>3</v>
      </c>
      <c r="C13" s="350" t="s">
        <v>36</v>
      </c>
      <c r="D13" s="351"/>
      <c r="E13" s="350" t="s">
        <v>154</v>
      </c>
      <c r="F13" s="338" t="s">
        <v>314</v>
      </c>
      <c r="G13" s="475">
        <v>4341</v>
      </c>
      <c r="H13" s="348">
        <v>1.1499999999999999</v>
      </c>
      <c r="I13" s="352">
        <v>4.93</v>
      </c>
      <c r="J13" s="353"/>
      <c r="K13" s="348">
        <f t="shared" ref="K13:K48" si="1">H13+I13+J13</f>
        <v>6.08</v>
      </c>
      <c r="L13" s="516">
        <v>4.93</v>
      </c>
      <c r="M13" s="467">
        <v>1</v>
      </c>
      <c r="N13" s="217"/>
      <c r="O13" s="217"/>
      <c r="P13" s="217"/>
      <c r="AP13" s="199">
        <f t="shared" si="0"/>
        <v>4.93</v>
      </c>
    </row>
    <row r="14" spans="2:43" ht="21" customHeight="1">
      <c r="B14" s="349">
        <f>+B13+1</f>
        <v>4</v>
      </c>
      <c r="C14" s="350" t="s">
        <v>36</v>
      </c>
      <c r="D14" s="351"/>
      <c r="E14" s="350" t="s">
        <v>155</v>
      </c>
      <c r="F14" s="338" t="s">
        <v>314</v>
      </c>
      <c r="G14" s="475">
        <v>5136</v>
      </c>
      <c r="H14" s="348">
        <v>0</v>
      </c>
      <c r="I14" s="352">
        <v>1.3</v>
      </c>
      <c r="J14" s="353"/>
      <c r="K14" s="348">
        <f t="shared" si="1"/>
        <v>1.3</v>
      </c>
      <c r="L14" s="516">
        <v>1.3</v>
      </c>
      <c r="M14" s="467">
        <v>1</v>
      </c>
      <c r="N14" s="217"/>
      <c r="O14" s="217"/>
      <c r="P14" s="217"/>
      <c r="AP14" s="199">
        <f t="shared" si="0"/>
        <v>1.3</v>
      </c>
    </row>
    <row r="15" spans="2:43" ht="21" customHeight="1">
      <c r="B15" s="349">
        <f>+B14+1</f>
        <v>5</v>
      </c>
      <c r="C15" s="350" t="s">
        <v>37</v>
      </c>
      <c r="D15" s="351"/>
      <c r="E15" s="350" t="s">
        <v>38</v>
      </c>
      <c r="F15" s="338" t="s">
        <v>315</v>
      </c>
      <c r="G15" s="475">
        <v>436</v>
      </c>
      <c r="H15" s="348">
        <v>0.2</v>
      </c>
      <c r="I15" s="352">
        <v>0.1</v>
      </c>
      <c r="J15" s="352">
        <v>0.22</v>
      </c>
      <c r="K15" s="348">
        <f>H15+I15+J15</f>
        <v>0.52</v>
      </c>
      <c r="L15" s="516">
        <v>0.32</v>
      </c>
      <c r="M15" s="467">
        <v>1</v>
      </c>
      <c r="N15" s="217"/>
      <c r="O15" s="217"/>
      <c r="P15" s="217"/>
      <c r="AP15" s="199">
        <f t="shared" si="0"/>
        <v>0.32</v>
      </c>
    </row>
    <row r="16" spans="2:43" ht="21" customHeight="1">
      <c r="B16" s="349">
        <f>+B15+1</f>
        <v>6</v>
      </c>
      <c r="C16" s="350" t="s">
        <v>37</v>
      </c>
      <c r="D16" s="351"/>
      <c r="E16" s="350" t="s">
        <v>99</v>
      </c>
      <c r="F16" s="338" t="s">
        <v>316</v>
      </c>
      <c r="G16" s="475">
        <v>67</v>
      </c>
      <c r="H16" s="348">
        <v>0.11</v>
      </c>
      <c r="I16" s="353"/>
      <c r="J16" s="352">
        <v>0.05</v>
      </c>
      <c r="K16" s="348">
        <f t="shared" si="1"/>
        <v>0.16</v>
      </c>
      <c r="L16" s="516">
        <v>0.05</v>
      </c>
      <c r="M16" s="467">
        <v>1</v>
      </c>
      <c r="N16" s="217"/>
      <c r="O16" s="217"/>
      <c r="P16" s="217"/>
      <c r="AP16" s="199">
        <f t="shared" si="0"/>
        <v>0.05</v>
      </c>
    </row>
    <row r="17" spans="2:42" ht="21" customHeight="1">
      <c r="B17" s="349">
        <f t="shared" ref="B17:B28" si="2">+B16+1</f>
        <v>7</v>
      </c>
      <c r="C17" s="350" t="s">
        <v>37</v>
      </c>
      <c r="D17" s="351"/>
      <c r="E17" s="350" t="s">
        <v>100</v>
      </c>
      <c r="F17" s="338" t="s">
        <v>316</v>
      </c>
      <c r="G17" s="475">
        <v>57</v>
      </c>
      <c r="H17" s="348">
        <v>0.09</v>
      </c>
      <c r="I17" s="353"/>
      <c r="J17" s="352">
        <v>0.05</v>
      </c>
      <c r="K17" s="348">
        <f t="shared" si="1"/>
        <v>0.14000000000000001</v>
      </c>
      <c r="L17" s="516">
        <v>0.05</v>
      </c>
      <c r="M17" s="467">
        <v>1</v>
      </c>
      <c r="N17" s="217"/>
      <c r="O17" s="217"/>
      <c r="P17" s="217"/>
      <c r="AP17" s="199">
        <f t="shared" si="0"/>
        <v>0.05</v>
      </c>
    </row>
    <row r="18" spans="2:42" ht="21" customHeight="1">
      <c r="B18" s="349">
        <f t="shared" si="2"/>
        <v>8</v>
      </c>
      <c r="C18" s="350" t="s">
        <v>37</v>
      </c>
      <c r="D18" s="351"/>
      <c r="E18" s="350" t="s">
        <v>415</v>
      </c>
      <c r="F18" s="338" t="s">
        <v>315</v>
      </c>
      <c r="G18" s="475">
        <v>48</v>
      </c>
      <c r="H18" s="348">
        <v>0</v>
      </c>
      <c r="I18" s="352">
        <v>0.02</v>
      </c>
      <c r="J18" s="352">
        <v>0.05</v>
      </c>
      <c r="K18" s="348">
        <f t="shared" si="1"/>
        <v>7.0000000000000007E-2</v>
      </c>
      <c r="L18" s="516">
        <v>7.0000000000000007E-2</v>
      </c>
      <c r="M18" s="467">
        <v>1</v>
      </c>
      <c r="N18" s="217"/>
      <c r="O18" s="217"/>
      <c r="P18" s="217"/>
      <c r="AP18" s="199">
        <f t="shared" si="0"/>
        <v>7.0000000000000007E-2</v>
      </c>
    </row>
    <row r="19" spans="2:42" ht="21" customHeight="1">
      <c r="B19" s="349">
        <f t="shared" si="2"/>
        <v>9</v>
      </c>
      <c r="C19" s="350" t="s">
        <v>37</v>
      </c>
      <c r="D19" s="351"/>
      <c r="E19" s="350" t="s">
        <v>101</v>
      </c>
      <c r="F19" s="338" t="s">
        <v>315</v>
      </c>
      <c r="G19" s="475">
        <v>264</v>
      </c>
      <c r="H19" s="348">
        <v>0</v>
      </c>
      <c r="I19" s="352">
        <v>0.08</v>
      </c>
      <c r="J19" s="352">
        <v>7.0000000000000007E-2</v>
      </c>
      <c r="K19" s="348">
        <f>H19+I19+J19</f>
        <v>0.15000000000000002</v>
      </c>
      <c r="L19" s="516">
        <v>0.15000000000000002</v>
      </c>
      <c r="M19" s="467">
        <v>1</v>
      </c>
      <c r="N19" s="217"/>
      <c r="O19" s="217"/>
      <c r="P19" s="217"/>
      <c r="AP19" s="199">
        <f t="shared" si="0"/>
        <v>0.15000000000000002</v>
      </c>
    </row>
    <row r="20" spans="2:42" ht="21" customHeight="1">
      <c r="B20" s="349">
        <f t="shared" si="2"/>
        <v>10</v>
      </c>
      <c r="C20" s="350" t="s">
        <v>37</v>
      </c>
      <c r="D20" s="351"/>
      <c r="E20" s="350" t="s">
        <v>39</v>
      </c>
      <c r="F20" s="338" t="s">
        <v>317</v>
      </c>
      <c r="G20" s="475">
        <v>1607</v>
      </c>
      <c r="H20" s="348">
        <v>0</v>
      </c>
      <c r="I20" s="352">
        <v>0.12</v>
      </c>
      <c r="J20" s="353"/>
      <c r="K20" s="348">
        <f>H20+I20+J20</f>
        <v>0.12</v>
      </c>
      <c r="L20" s="516">
        <v>0.12</v>
      </c>
      <c r="M20" s="467">
        <v>1</v>
      </c>
      <c r="N20" s="217"/>
      <c r="O20" s="217"/>
      <c r="P20" s="217"/>
      <c r="AP20" s="199">
        <f t="shared" si="0"/>
        <v>0.12</v>
      </c>
    </row>
    <row r="21" spans="2:42" ht="21" customHeight="1">
      <c r="B21" s="349">
        <f t="shared" si="2"/>
        <v>11</v>
      </c>
      <c r="C21" s="350" t="s">
        <v>37</v>
      </c>
      <c r="D21" s="351"/>
      <c r="E21" s="350" t="s">
        <v>231</v>
      </c>
      <c r="F21" s="338" t="s">
        <v>318</v>
      </c>
      <c r="G21" s="475">
        <v>10500</v>
      </c>
      <c r="H21" s="348">
        <v>0</v>
      </c>
      <c r="I21" s="353"/>
      <c r="J21" s="352">
        <v>6.06</v>
      </c>
      <c r="K21" s="348">
        <f t="shared" si="1"/>
        <v>6.06</v>
      </c>
      <c r="L21" s="516">
        <v>6.06</v>
      </c>
      <c r="M21" s="467">
        <v>1</v>
      </c>
      <c r="N21" s="217"/>
      <c r="O21" s="217"/>
      <c r="P21" s="217"/>
      <c r="AP21" s="199">
        <f t="shared" si="0"/>
        <v>6.06</v>
      </c>
    </row>
    <row r="22" spans="2:42" ht="21" customHeight="1">
      <c r="B22" s="349">
        <f t="shared" si="2"/>
        <v>12</v>
      </c>
      <c r="C22" s="350" t="s">
        <v>37</v>
      </c>
      <c r="D22" s="351"/>
      <c r="E22" s="350" t="s">
        <v>232</v>
      </c>
      <c r="F22" s="338" t="s">
        <v>318</v>
      </c>
      <c r="G22" s="475">
        <v>12499</v>
      </c>
      <c r="H22" s="348">
        <v>0</v>
      </c>
      <c r="I22" s="352">
        <v>11.12</v>
      </c>
      <c r="J22" s="353"/>
      <c r="K22" s="348">
        <f t="shared" si="1"/>
        <v>11.12</v>
      </c>
      <c r="L22" s="516">
        <v>11.12</v>
      </c>
      <c r="M22" s="467">
        <v>1</v>
      </c>
      <c r="N22" s="217"/>
      <c r="O22" s="217"/>
      <c r="P22" s="217"/>
      <c r="AP22" s="199">
        <f t="shared" si="0"/>
        <v>11.12</v>
      </c>
    </row>
    <row r="23" spans="2:42" ht="21" customHeight="1">
      <c r="B23" s="349">
        <f t="shared" si="2"/>
        <v>13</v>
      </c>
      <c r="C23" s="350" t="s">
        <v>37</v>
      </c>
      <c r="D23" s="351"/>
      <c r="E23" s="350" t="s">
        <v>233</v>
      </c>
      <c r="F23" s="338" t="s">
        <v>319</v>
      </c>
      <c r="G23" s="475">
        <v>8295</v>
      </c>
      <c r="H23" s="348">
        <v>0</v>
      </c>
      <c r="I23" s="352">
        <v>7.2</v>
      </c>
      <c r="J23" s="353"/>
      <c r="K23" s="348">
        <f t="shared" si="1"/>
        <v>7.2</v>
      </c>
      <c r="L23" s="516">
        <v>7.2</v>
      </c>
      <c r="M23" s="467">
        <v>1</v>
      </c>
      <c r="N23" s="217"/>
      <c r="O23" s="217"/>
      <c r="P23" s="217"/>
      <c r="AP23" s="199">
        <f t="shared" si="0"/>
        <v>7.2</v>
      </c>
    </row>
    <row r="24" spans="2:42" ht="21" customHeight="1">
      <c r="B24" s="349">
        <f t="shared" si="2"/>
        <v>14</v>
      </c>
      <c r="C24" s="350" t="s">
        <v>41</v>
      </c>
      <c r="D24" s="351"/>
      <c r="E24" s="350" t="s">
        <v>42</v>
      </c>
      <c r="F24" s="338" t="s">
        <v>320</v>
      </c>
      <c r="G24" s="475">
        <v>271</v>
      </c>
      <c r="H24" s="348">
        <v>0</v>
      </c>
      <c r="I24" s="352">
        <v>0.53</v>
      </c>
      <c r="J24" s="353"/>
      <c r="K24" s="348">
        <f>H24+I24+J24</f>
        <v>0.53</v>
      </c>
      <c r="L24" s="516">
        <v>0.53</v>
      </c>
      <c r="M24" s="467">
        <v>1</v>
      </c>
      <c r="N24" s="217"/>
      <c r="O24" s="217"/>
      <c r="P24" s="217"/>
      <c r="AP24" s="199">
        <f t="shared" si="0"/>
        <v>0.53</v>
      </c>
    </row>
    <row r="25" spans="2:42" ht="21" customHeight="1">
      <c r="B25" s="349">
        <f t="shared" si="2"/>
        <v>15</v>
      </c>
      <c r="C25" s="350" t="s">
        <v>43</v>
      </c>
      <c r="D25" s="351"/>
      <c r="E25" s="350" t="s">
        <v>44</v>
      </c>
      <c r="F25" s="338" t="s">
        <v>321</v>
      </c>
      <c r="G25" s="475">
        <v>1049</v>
      </c>
      <c r="H25" s="348">
        <v>0</v>
      </c>
      <c r="I25" s="352">
        <v>0.46</v>
      </c>
      <c r="J25" s="353"/>
      <c r="K25" s="348">
        <f>H25+I25+J25</f>
        <v>0.46</v>
      </c>
      <c r="L25" s="516">
        <v>0.46</v>
      </c>
      <c r="M25" s="467">
        <v>1</v>
      </c>
      <c r="N25" s="217"/>
      <c r="O25" s="217"/>
      <c r="P25" s="217"/>
      <c r="AP25" s="199">
        <f t="shared" si="0"/>
        <v>0.46</v>
      </c>
    </row>
    <row r="26" spans="2:42" ht="21" customHeight="1">
      <c r="B26" s="349">
        <f t="shared" si="2"/>
        <v>16</v>
      </c>
      <c r="C26" s="350" t="s">
        <v>43</v>
      </c>
      <c r="D26" s="351"/>
      <c r="E26" s="350" t="s">
        <v>102</v>
      </c>
      <c r="F26" s="338" t="s">
        <v>322</v>
      </c>
      <c r="G26" s="475">
        <v>1093</v>
      </c>
      <c r="H26" s="348">
        <v>0</v>
      </c>
      <c r="I26" s="352">
        <v>1.1599999999999999</v>
      </c>
      <c r="J26" s="353"/>
      <c r="K26" s="348">
        <f>H26+I26+J26</f>
        <v>1.1599999999999999</v>
      </c>
      <c r="L26" s="516">
        <v>1.1599999999999999</v>
      </c>
      <c r="M26" s="467">
        <v>1</v>
      </c>
      <c r="N26" s="217"/>
      <c r="O26" s="217"/>
      <c r="P26" s="217"/>
      <c r="AP26" s="199">
        <f t="shared" si="0"/>
        <v>1.1599999999999999</v>
      </c>
    </row>
    <row r="27" spans="2:42" ht="21" customHeight="1">
      <c r="B27" s="349">
        <f t="shared" si="2"/>
        <v>17</v>
      </c>
      <c r="C27" s="350" t="s">
        <v>43</v>
      </c>
      <c r="D27" s="351"/>
      <c r="E27" s="350" t="s">
        <v>103</v>
      </c>
      <c r="F27" s="338" t="s">
        <v>323</v>
      </c>
      <c r="G27" s="475">
        <v>3633</v>
      </c>
      <c r="H27" s="348">
        <v>6.04</v>
      </c>
      <c r="I27" s="353"/>
      <c r="J27" s="352">
        <v>4.5999999999999996</v>
      </c>
      <c r="K27" s="348">
        <f>H27+I27+J27</f>
        <v>10.64</v>
      </c>
      <c r="L27" s="516">
        <v>4.5999999999999996</v>
      </c>
      <c r="M27" s="467">
        <v>1</v>
      </c>
      <c r="N27" s="217"/>
      <c r="O27" s="217"/>
      <c r="P27" s="217"/>
      <c r="AP27" s="199">
        <f t="shared" si="0"/>
        <v>4.5999999999999996</v>
      </c>
    </row>
    <row r="28" spans="2:42" ht="21" customHeight="1" thickBot="1">
      <c r="B28" s="354">
        <f t="shared" si="2"/>
        <v>18</v>
      </c>
      <c r="C28" s="355" t="s">
        <v>43</v>
      </c>
      <c r="D28" s="356"/>
      <c r="E28" s="355" t="s">
        <v>104</v>
      </c>
      <c r="F28" s="357" t="s">
        <v>324</v>
      </c>
      <c r="G28" s="476">
        <v>504</v>
      </c>
      <c r="H28" s="358">
        <v>2.0699999999999998</v>
      </c>
      <c r="I28" s="359">
        <v>0.7</v>
      </c>
      <c r="J28" s="360"/>
      <c r="K28" s="358">
        <f>H28+I28</f>
        <v>2.7699999999999996</v>
      </c>
      <c r="L28" s="516">
        <v>0.7</v>
      </c>
      <c r="M28" s="467">
        <v>1</v>
      </c>
      <c r="N28" s="217"/>
      <c r="O28" s="217"/>
      <c r="P28" s="217"/>
      <c r="AP28" s="199">
        <f t="shared" si="0"/>
        <v>0.7</v>
      </c>
    </row>
    <row r="29" spans="2:42" ht="21" customHeight="1" thickBot="1">
      <c r="B29" s="290"/>
      <c r="C29" s="570" t="s">
        <v>123</v>
      </c>
      <c r="D29" s="570"/>
      <c r="E29" s="570"/>
      <c r="F29" s="340"/>
      <c r="G29" s="294">
        <f>SUM(G11:G28)</f>
        <v>52475</v>
      </c>
      <c r="H29" s="341">
        <f>SUM(H11:H28)</f>
        <v>9.66</v>
      </c>
      <c r="I29" s="341">
        <f>SUM(I11:I28)</f>
        <v>29.91</v>
      </c>
      <c r="J29" s="341">
        <f>SUM(J11:J28)</f>
        <v>11.53</v>
      </c>
      <c r="K29" s="341">
        <f>SUM(H29+I29+J29)</f>
        <v>51.1</v>
      </c>
      <c r="L29" s="341">
        <f>SUM(L11:L28)</f>
        <v>41.440000000000005</v>
      </c>
      <c r="M29" s="297"/>
      <c r="N29" s="219"/>
      <c r="O29" s="219"/>
      <c r="P29" s="219"/>
    </row>
    <row r="30" spans="2:42" ht="27" customHeight="1" thickBot="1">
      <c r="B30" s="298" t="s">
        <v>79</v>
      </c>
      <c r="C30" s="568" t="s">
        <v>80</v>
      </c>
      <c r="D30" s="568"/>
      <c r="E30" s="568"/>
      <c r="F30" s="303"/>
      <c r="G30" s="299"/>
      <c r="H30" s="304"/>
      <c r="I30" s="305"/>
      <c r="J30" s="305"/>
      <c r="K30" s="306"/>
      <c r="L30" s="307"/>
      <c r="M30" s="308"/>
      <c r="N30" s="219"/>
      <c r="O30" s="219"/>
      <c r="P30" s="219"/>
    </row>
    <row r="31" spans="2:42" ht="21" customHeight="1">
      <c r="B31" s="361">
        <v>1</v>
      </c>
      <c r="C31" s="362" t="s">
        <v>40</v>
      </c>
      <c r="D31" s="333">
        <v>1</v>
      </c>
      <c r="E31" s="362" t="s">
        <v>214</v>
      </c>
      <c r="F31" s="363" t="s">
        <v>320</v>
      </c>
      <c r="G31" s="364">
        <v>5001</v>
      </c>
      <c r="H31" s="322">
        <v>0</v>
      </c>
      <c r="I31" s="322">
        <v>11</v>
      </c>
      <c r="J31" s="365"/>
      <c r="K31" s="366">
        <f>H31+I31+J31</f>
        <v>11</v>
      </c>
      <c r="L31" s="519">
        <v>11</v>
      </c>
      <c r="M31" s="325">
        <f t="shared" ref="M31" si="3">IF(L31=0,0,(IF(K31/L31&gt;1,1,K31/L31)))</f>
        <v>1</v>
      </c>
      <c r="N31" s="238"/>
      <c r="O31" s="219"/>
      <c r="P31" s="219"/>
      <c r="AP31" s="198" t="s">
        <v>357</v>
      </c>
    </row>
    <row r="32" spans="2:42" ht="21" customHeight="1">
      <c r="B32" s="367">
        <v>2</v>
      </c>
      <c r="C32" s="368" t="s">
        <v>45</v>
      </c>
      <c r="D32" s="332">
        <f t="shared" ref="D32:D48" si="4">+D31+1</f>
        <v>2</v>
      </c>
      <c r="E32" s="368" t="s">
        <v>199</v>
      </c>
      <c r="F32" s="300" t="s">
        <v>325</v>
      </c>
      <c r="G32" s="369">
        <v>3200</v>
      </c>
      <c r="H32" s="324">
        <v>2.6970000000000001</v>
      </c>
      <c r="I32" s="370">
        <v>4.5</v>
      </c>
      <c r="J32" s="370">
        <v>8.5000000000000006E-2</v>
      </c>
      <c r="K32" s="371">
        <f t="shared" si="1"/>
        <v>7.282</v>
      </c>
      <c r="L32" s="519">
        <v>4.585</v>
      </c>
      <c r="M32" s="325">
        <f>IF(L32=0,0,(IF(K32/L32&gt;1,1,K32/L32)))</f>
        <v>1</v>
      </c>
      <c r="N32" s="219"/>
      <c r="O32" s="219"/>
      <c r="P32" s="219"/>
    </row>
    <row r="33" spans="2:16" ht="21" customHeight="1">
      <c r="B33" s="367">
        <v>3</v>
      </c>
      <c r="C33" s="368" t="s">
        <v>40</v>
      </c>
      <c r="D33" s="332">
        <f t="shared" si="4"/>
        <v>3</v>
      </c>
      <c r="E33" s="368" t="s">
        <v>201</v>
      </c>
      <c r="F33" s="300" t="s">
        <v>320</v>
      </c>
      <c r="G33" s="369">
        <v>5863</v>
      </c>
      <c r="H33" s="324">
        <v>20.782</v>
      </c>
      <c r="I33" s="372"/>
      <c r="J33" s="324">
        <v>12.5</v>
      </c>
      <c r="K33" s="371">
        <f>H33+I33+J33</f>
        <v>33.281999999999996</v>
      </c>
      <c r="L33" s="519">
        <v>12.5</v>
      </c>
      <c r="M33" s="325">
        <f t="shared" ref="M33:M47" si="5">IF(L33=0,0,(IF(K33/L33&gt;1,1,K33/L33)))</f>
        <v>1</v>
      </c>
      <c r="N33" s="219"/>
      <c r="O33" s="219"/>
      <c r="P33" s="219"/>
    </row>
    <row r="34" spans="2:16" ht="21" customHeight="1">
      <c r="B34" s="367">
        <v>4</v>
      </c>
      <c r="C34" s="368" t="s">
        <v>45</v>
      </c>
      <c r="D34" s="332">
        <f t="shared" si="4"/>
        <v>4</v>
      </c>
      <c r="E34" s="368" t="s">
        <v>198</v>
      </c>
      <c r="F34" s="300" t="s">
        <v>320</v>
      </c>
      <c r="G34" s="369">
        <v>20795</v>
      </c>
      <c r="H34" s="324">
        <v>332.7</v>
      </c>
      <c r="I34" s="372"/>
      <c r="J34" s="324">
        <v>29.56</v>
      </c>
      <c r="K34" s="371">
        <f t="shared" si="1"/>
        <v>362.26</v>
      </c>
      <c r="L34" s="519">
        <v>29.56</v>
      </c>
      <c r="M34" s="325">
        <f t="shared" si="5"/>
        <v>1</v>
      </c>
      <c r="N34" s="219"/>
      <c r="O34" s="219"/>
      <c r="P34" s="219"/>
    </row>
    <row r="35" spans="2:16" ht="21" customHeight="1">
      <c r="B35" s="367">
        <v>5</v>
      </c>
      <c r="C35" s="368" t="s">
        <v>46</v>
      </c>
      <c r="D35" s="332">
        <f t="shared" si="4"/>
        <v>5</v>
      </c>
      <c r="E35" s="368" t="s">
        <v>200</v>
      </c>
      <c r="F35" s="300" t="s">
        <v>326</v>
      </c>
      <c r="G35" s="369">
        <v>22417</v>
      </c>
      <c r="H35" s="324">
        <v>26.6</v>
      </c>
      <c r="I35" s="324">
        <v>8.0109999999999992</v>
      </c>
      <c r="J35" s="324">
        <v>10.1</v>
      </c>
      <c r="K35" s="371">
        <f>H35+I35+J35</f>
        <v>44.711000000000006</v>
      </c>
      <c r="L35" s="519">
        <v>18.110999999999997</v>
      </c>
      <c r="M35" s="325">
        <f t="shared" si="5"/>
        <v>1</v>
      </c>
      <c r="N35" s="219"/>
      <c r="O35" s="219"/>
      <c r="P35" s="219"/>
    </row>
    <row r="36" spans="2:16" ht="21" customHeight="1">
      <c r="B36" s="367">
        <v>6</v>
      </c>
      <c r="C36" s="368" t="s">
        <v>45</v>
      </c>
      <c r="D36" s="332">
        <f t="shared" si="4"/>
        <v>6</v>
      </c>
      <c r="E36" s="368" t="s">
        <v>229</v>
      </c>
      <c r="F36" s="300" t="s">
        <v>327</v>
      </c>
      <c r="G36" s="369">
        <v>1406</v>
      </c>
      <c r="H36" s="324">
        <v>0.42699999999999999</v>
      </c>
      <c r="I36" s="372"/>
      <c r="J36" s="324">
        <v>1.6839999999999999</v>
      </c>
      <c r="K36" s="371">
        <f t="shared" si="1"/>
        <v>2.1109999999999998</v>
      </c>
      <c r="L36" s="519">
        <v>1.6839999999999999</v>
      </c>
      <c r="M36" s="325">
        <f t="shared" si="5"/>
        <v>1</v>
      </c>
      <c r="N36" s="219"/>
      <c r="O36" s="219"/>
      <c r="P36" s="219"/>
    </row>
    <row r="37" spans="2:16" ht="21" customHeight="1">
      <c r="B37" s="367">
        <v>7</v>
      </c>
      <c r="C37" s="368" t="s">
        <v>45</v>
      </c>
      <c r="D37" s="332">
        <f t="shared" si="4"/>
        <v>7</v>
      </c>
      <c r="E37" s="368" t="s">
        <v>202</v>
      </c>
      <c r="F37" s="300" t="s">
        <v>328</v>
      </c>
      <c r="G37" s="369">
        <v>1204</v>
      </c>
      <c r="H37" s="324">
        <v>0.371</v>
      </c>
      <c r="I37" s="370">
        <v>0.84299999999999997</v>
      </c>
      <c r="J37" s="372"/>
      <c r="K37" s="371">
        <f t="shared" si="1"/>
        <v>1.214</v>
      </c>
      <c r="L37" s="519">
        <v>0.84299999999999997</v>
      </c>
      <c r="M37" s="325">
        <f t="shared" si="5"/>
        <v>1</v>
      </c>
      <c r="N37" s="219"/>
      <c r="O37" s="219"/>
      <c r="P37" s="219"/>
    </row>
    <row r="38" spans="2:16" ht="21" customHeight="1">
      <c r="B38" s="367">
        <v>8</v>
      </c>
      <c r="C38" s="368" t="s">
        <v>45</v>
      </c>
      <c r="D38" s="332">
        <f t="shared" si="4"/>
        <v>8</v>
      </c>
      <c r="E38" s="368" t="s">
        <v>203</v>
      </c>
      <c r="F38" s="300" t="s">
        <v>329</v>
      </c>
      <c r="G38" s="369">
        <v>1215</v>
      </c>
      <c r="H38" s="324">
        <v>0</v>
      </c>
      <c r="I38" s="324">
        <v>0.57499999999999996</v>
      </c>
      <c r="J38" s="324">
        <v>1.284</v>
      </c>
      <c r="K38" s="371">
        <f>J38+I38+H38</f>
        <v>1.859</v>
      </c>
      <c r="L38" s="519">
        <v>1.859</v>
      </c>
      <c r="M38" s="325">
        <f t="shared" si="5"/>
        <v>1</v>
      </c>
      <c r="N38" s="219"/>
      <c r="O38" s="219"/>
      <c r="P38" s="219"/>
    </row>
    <row r="39" spans="2:16" ht="21" customHeight="1">
      <c r="B39" s="367">
        <v>9</v>
      </c>
      <c r="C39" s="368" t="s">
        <v>92</v>
      </c>
      <c r="D39" s="332">
        <f t="shared" si="4"/>
        <v>9</v>
      </c>
      <c r="E39" s="368" t="s">
        <v>204</v>
      </c>
      <c r="F39" s="300" t="s">
        <v>330</v>
      </c>
      <c r="G39" s="369">
        <v>1375</v>
      </c>
      <c r="H39" s="324">
        <v>33.783000000000001</v>
      </c>
      <c r="I39" s="324">
        <v>2.6150000000000002</v>
      </c>
      <c r="J39" s="372"/>
      <c r="K39" s="371">
        <f t="shared" si="1"/>
        <v>36.398000000000003</v>
      </c>
      <c r="L39" s="519">
        <v>2.6150000000000002</v>
      </c>
      <c r="M39" s="325">
        <f t="shared" si="5"/>
        <v>1</v>
      </c>
      <c r="N39" s="219"/>
      <c r="O39" s="219"/>
      <c r="P39" s="219"/>
    </row>
    <row r="40" spans="2:16" ht="21" customHeight="1">
      <c r="B40" s="367">
        <v>10</v>
      </c>
      <c r="C40" s="368" t="s">
        <v>92</v>
      </c>
      <c r="D40" s="332">
        <f t="shared" si="4"/>
        <v>10</v>
      </c>
      <c r="E40" s="368" t="s">
        <v>205</v>
      </c>
      <c r="F40" s="300" t="s">
        <v>331</v>
      </c>
      <c r="G40" s="369">
        <v>102</v>
      </c>
      <c r="H40" s="324">
        <v>0.26</v>
      </c>
      <c r="I40" s="324">
        <v>0.10299999999999999</v>
      </c>
      <c r="J40" s="324">
        <v>0.217</v>
      </c>
      <c r="K40" s="371">
        <f t="shared" si="1"/>
        <v>0.57999999999999996</v>
      </c>
      <c r="L40" s="519">
        <v>0.32</v>
      </c>
      <c r="M40" s="325">
        <f t="shared" si="5"/>
        <v>1</v>
      </c>
      <c r="N40" s="219"/>
      <c r="O40" s="219"/>
      <c r="P40" s="219"/>
    </row>
    <row r="41" spans="2:16" ht="21" customHeight="1">
      <c r="B41" s="367">
        <v>11</v>
      </c>
      <c r="C41" s="368" t="s">
        <v>92</v>
      </c>
      <c r="D41" s="332">
        <f t="shared" si="4"/>
        <v>11</v>
      </c>
      <c r="E41" s="368" t="s">
        <v>238</v>
      </c>
      <c r="F41" s="300" t="s">
        <v>331</v>
      </c>
      <c r="G41" s="369">
        <v>100</v>
      </c>
      <c r="H41" s="324">
        <v>0.63500000000000001</v>
      </c>
      <c r="I41" s="372"/>
      <c r="J41" s="324">
        <v>0.34699999999999998</v>
      </c>
      <c r="K41" s="371">
        <f t="shared" si="1"/>
        <v>0.98199999999999998</v>
      </c>
      <c r="L41" s="519">
        <v>0.34699999999999998</v>
      </c>
      <c r="M41" s="325">
        <f t="shared" si="5"/>
        <v>1</v>
      </c>
      <c r="N41" s="219"/>
      <c r="O41" s="219"/>
      <c r="P41" s="219"/>
    </row>
    <row r="42" spans="2:16" ht="21" customHeight="1">
      <c r="B42" s="367">
        <v>12</v>
      </c>
      <c r="C42" s="368" t="s">
        <v>92</v>
      </c>
      <c r="D42" s="332">
        <f t="shared" si="4"/>
        <v>12</v>
      </c>
      <c r="E42" s="368" t="s">
        <v>206</v>
      </c>
      <c r="F42" s="300" t="s">
        <v>332</v>
      </c>
      <c r="G42" s="369">
        <v>57</v>
      </c>
      <c r="H42" s="324">
        <v>0.05</v>
      </c>
      <c r="I42" s="372"/>
      <c r="J42" s="324">
        <v>0.1</v>
      </c>
      <c r="K42" s="371">
        <f t="shared" si="1"/>
        <v>0.15000000000000002</v>
      </c>
      <c r="L42" s="519">
        <v>0.1</v>
      </c>
      <c r="M42" s="325">
        <f t="shared" si="5"/>
        <v>1</v>
      </c>
      <c r="N42" s="219"/>
      <c r="O42" s="219"/>
      <c r="P42" s="219"/>
    </row>
    <row r="43" spans="2:16" ht="21.75" customHeight="1">
      <c r="B43" s="367">
        <v>13</v>
      </c>
      <c r="C43" s="368" t="s">
        <v>45</v>
      </c>
      <c r="D43" s="332">
        <f t="shared" si="4"/>
        <v>13</v>
      </c>
      <c r="E43" s="368" t="s">
        <v>207</v>
      </c>
      <c r="F43" s="300" t="s">
        <v>320</v>
      </c>
      <c r="G43" s="369">
        <v>651</v>
      </c>
      <c r="H43" s="370">
        <v>332.7</v>
      </c>
      <c r="I43" s="372"/>
      <c r="J43" s="324">
        <v>0.48</v>
      </c>
      <c r="K43" s="371">
        <f t="shared" si="1"/>
        <v>333.18</v>
      </c>
      <c r="L43" s="519">
        <v>0.48</v>
      </c>
      <c r="M43" s="325">
        <f t="shared" si="5"/>
        <v>1</v>
      </c>
      <c r="N43" s="219"/>
      <c r="O43" s="219"/>
      <c r="P43" s="219"/>
    </row>
    <row r="44" spans="2:16" ht="21" customHeight="1">
      <c r="B44" s="367">
        <v>14</v>
      </c>
      <c r="C44" s="368" t="s">
        <v>46</v>
      </c>
      <c r="D44" s="332">
        <f t="shared" si="4"/>
        <v>14</v>
      </c>
      <c r="E44" s="368" t="s">
        <v>208</v>
      </c>
      <c r="F44" s="300" t="s">
        <v>333</v>
      </c>
      <c r="G44" s="369">
        <v>1368</v>
      </c>
      <c r="H44" s="324">
        <v>1.278</v>
      </c>
      <c r="I44" s="324">
        <v>0.86499999999999999</v>
      </c>
      <c r="J44" s="324">
        <v>0.77900000000000003</v>
      </c>
      <c r="K44" s="371">
        <f t="shared" si="1"/>
        <v>2.9219999999999997</v>
      </c>
      <c r="L44" s="519">
        <v>1.6440000000000001</v>
      </c>
      <c r="M44" s="325">
        <f t="shared" si="5"/>
        <v>1</v>
      </c>
      <c r="N44" s="219"/>
      <c r="O44" s="219"/>
      <c r="P44" s="219"/>
    </row>
    <row r="45" spans="2:16" ht="21" customHeight="1">
      <c r="B45" s="367">
        <v>15</v>
      </c>
      <c r="C45" s="368" t="s">
        <v>40</v>
      </c>
      <c r="D45" s="332">
        <f t="shared" si="4"/>
        <v>15</v>
      </c>
      <c r="E45" s="368" t="s">
        <v>209</v>
      </c>
      <c r="F45" s="300" t="s">
        <v>250</v>
      </c>
      <c r="G45" s="373">
        <v>1119</v>
      </c>
      <c r="H45" s="324">
        <v>2.181</v>
      </c>
      <c r="I45" s="372"/>
      <c r="J45" s="324">
        <v>2.4900000000000002</v>
      </c>
      <c r="K45" s="371">
        <f t="shared" si="1"/>
        <v>4.6710000000000003</v>
      </c>
      <c r="L45" s="519">
        <v>2.4900000000000002</v>
      </c>
      <c r="M45" s="325">
        <f t="shared" si="5"/>
        <v>1</v>
      </c>
      <c r="N45" s="219"/>
      <c r="O45" s="219"/>
      <c r="P45" s="219"/>
    </row>
    <row r="46" spans="2:16" ht="21" customHeight="1">
      <c r="B46" s="367">
        <v>16</v>
      </c>
      <c r="C46" s="368" t="s">
        <v>45</v>
      </c>
      <c r="D46" s="332">
        <f t="shared" si="4"/>
        <v>16</v>
      </c>
      <c r="E46" s="368" t="s">
        <v>210</v>
      </c>
      <c r="F46" s="300" t="s">
        <v>334</v>
      </c>
      <c r="G46" s="369">
        <v>439</v>
      </c>
      <c r="H46" s="324">
        <v>0</v>
      </c>
      <c r="I46" s="324">
        <v>9.8000000000000004E-2</v>
      </c>
      <c r="J46" s="324">
        <v>0.13500000000000001</v>
      </c>
      <c r="K46" s="371">
        <f t="shared" si="1"/>
        <v>0.23300000000000001</v>
      </c>
      <c r="L46" s="519">
        <v>0.23300000000000001</v>
      </c>
      <c r="M46" s="325">
        <f t="shared" si="5"/>
        <v>1</v>
      </c>
      <c r="N46" s="219"/>
      <c r="O46" s="219"/>
      <c r="P46" s="219"/>
    </row>
    <row r="47" spans="2:16" ht="21" customHeight="1">
      <c r="B47" s="367">
        <v>17</v>
      </c>
      <c r="C47" s="368" t="s">
        <v>46</v>
      </c>
      <c r="D47" s="332">
        <f t="shared" si="4"/>
        <v>17</v>
      </c>
      <c r="E47" s="368" t="s">
        <v>211</v>
      </c>
      <c r="F47" s="300" t="s">
        <v>335</v>
      </c>
      <c r="G47" s="369">
        <v>1390</v>
      </c>
      <c r="H47" s="324">
        <v>0</v>
      </c>
      <c r="I47" s="324">
        <v>0.06</v>
      </c>
      <c r="J47" s="324">
        <v>1.298</v>
      </c>
      <c r="K47" s="371">
        <f t="shared" si="1"/>
        <v>1.3580000000000001</v>
      </c>
      <c r="L47" s="519">
        <v>1.3580000000000001</v>
      </c>
      <c r="M47" s="325">
        <f t="shared" si="5"/>
        <v>1</v>
      </c>
      <c r="N47" s="219"/>
      <c r="O47" s="219"/>
      <c r="P47" s="219"/>
    </row>
    <row r="48" spans="2:16" ht="21" customHeight="1" thickBot="1">
      <c r="B48" s="374">
        <v>18</v>
      </c>
      <c r="C48" s="375" t="s">
        <v>45</v>
      </c>
      <c r="D48" s="376">
        <f t="shared" si="4"/>
        <v>18</v>
      </c>
      <c r="E48" s="375" t="s">
        <v>212</v>
      </c>
      <c r="F48" s="377" t="s">
        <v>336</v>
      </c>
      <c r="G48" s="378">
        <v>220</v>
      </c>
      <c r="H48" s="326">
        <v>0</v>
      </c>
      <c r="I48" s="326">
        <v>0.05</v>
      </c>
      <c r="J48" s="326">
        <v>0.06</v>
      </c>
      <c r="K48" s="379">
        <f t="shared" si="1"/>
        <v>0.11</v>
      </c>
      <c r="L48" s="519">
        <v>0.11</v>
      </c>
      <c r="M48" s="325">
        <v>1</v>
      </c>
      <c r="N48" s="219"/>
      <c r="O48" s="219"/>
      <c r="P48" s="219"/>
    </row>
    <row r="49" spans="2:16" ht="21" customHeight="1" thickBot="1">
      <c r="B49" s="298"/>
      <c r="C49" s="568" t="s">
        <v>399</v>
      </c>
      <c r="D49" s="568"/>
      <c r="E49" s="568"/>
      <c r="F49" s="309"/>
      <c r="G49" s="466">
        <f>SUM(G31:G48)</f>
        <v>67922</v>
      </c>
      <c r="H49" s="310">
        <f>SUM(H31:H48)</f>
        <v>754.46400000000006</v>
      </c>
      <c r="I49" s="311">
        <f>SUM(I31:I48)</f>
        <v>28.719999999999995</v>
      </c>
      <c r="J49" s="311">
        <f>SUM(J31:J48)</f>
        <v>61.119</v>
      </c>
      <c r="K49" s="301">
        <f>SUM(H49+I49+J49)</f>
        <v>844.30300000000011</v>
      </c>
      <c r="L49" s="311">
        <f>SUM(L31:L48)</f>
        <v>89.838999999999984</v>
      </c>
      <c r="M49" s="302"/>
      <c r="N49" s="219"/>
      <c r="O49" s="219"/>
      <c r="P49" s="219"/>
    </row>
    <row r="50" spans="2:16" ht="27" customHeight="1">
      <c r="B50" s="361"/>
      <c r="C50" s="447" t="s">
        <v>79</v>
      </c>
      <c r="D50" s="571" t="s">
        <v>127</v>
      </c>
      <c r="E50" s="572"/>
      <c r="F50" s="449"/>
      <c r="G50" s="364">
        <f>SUM(G31:G48)</f>
        <v>67922</v>
      </c>
      <c r="H50" s="450">
        <f>SUM(H31:H48)</f>
        <v>754.46400000000006</v>
      </c>
      <c r="I50" s="451">
        <f>SUM(I31:I48)</f>
        <v>28.719999999999995</v>
      </c>
      <c r="J50" s="451">
        <f>SUM(J31:J48)</f>
        <v>61.119</v>
      </c>
      <c r="K50" s="452">
        <f>SUM(H50+I50+J50)</f>
        <v>844.30300000000011</v>
      </c>
      <c r="L50" s="451">
        <f>SUM(L31:L48)</f>
        <v>89.838999999999984</v>
      </c>
      <c r="M50" s="325">
        <f t="shared" ref="M50:M56" si="6">IF(L50=0,0,(IF(K50/L50&gt;1,1,K50/L50)))</f>
        <v>1</v>
      </c>
      <c r="N50" s="219"/>
      <c r="O50" s="219"/>
      <c r="P50" s="219"/>
    </row>
    <row r="51" spans="2:16" ht="27" customHeight="1">
      <c r="B51" s="367"/>
      <c r="C51" s="446" t="s">
        <v>77</v>
      </c>
      <c r="D51" s="566" t="s">
        <v>78</v>
      </c>
      <c r="E51" s="567"/>
      <c r="F51" s="453"/>
      <c r="G51" s="369">
        <f t="shared" ref="G51:L51" si="7">+G29</f>
        <v>52475</v>
      </c>
      <c r="H51" s="454">
        <f t="shared" si="7"/>
        <v>9.66</v>
      </c>
      <c r="I51" s="455">
        <f t="shared" si="7"/>
        <v>29.91</v>
      </c>
      <c r="J51" s="455">
        <f t="shared" si="7"/>
        <v>11.53</v>
      </c>
      <c r="K51" s="455">
        <f t="shared" si="7"/>
        <v>51.1</v>
      </c>
      <c r="L51" s="455">
        <f t="shared" si="7"/>
        <v>41.440000000000005</v>
      </c>
      <c r="M51" s="325">
        <f t="shared" si="6"/>
        <v>1</v>
      </c>
      <c r="N51" s="219"/>
      <c r="O51" s="219"/>
      <c r="P51" s="219"/>
    </row>
    <row r="52" spans="2:16" ht="27" customHeight="1">
      <c r="B52" s="367"/>
      <c r="C52" s="446" t="s">
        <v>75</v>
      </c>
      <c r="D52" s="566" t="s">
        <v>76</v>
      </c>
      <c r="E52" s="567"/>
      <c r="F52" s="453"/>
      <c r="G52" s="369">
        <f>+BENG.SOLO!F60</f>
        <v>45919</v>
      </c>
      <c r="H52" s="454">
        <f>+BENG.SOLO!G60</f>
        <v>117.47</v>
      </c>
      <c r="I52" s="455">
        <f>+BENG.SOLO!H60</f>
        <v>24.459999999999994</v>
      </c>
      <c r="J52" s="455">
        <f>+BENG.SOLO!I60</f>
        <v>13.849999999999998</v>
      </c>
      <c r="K52" s="455">
        <f>+BENG.SOLO!J60</f>
        <v>155.78</v>
      </c>
      <c r="L52" s="455">
        <f>BENG.SOLO!K60</f>
        <v>16.439999999999998</v>
      </c>
      <c r="M52" s="325">
        <f t="shared" si="6"/>
        <v>1</v>
      </c>
      <c r="N52" s="219"/>
      <c r="O52" s="219"/>
      <c r="P52" s="219"/>
    </row>
    <row r="53" spans="2:16" ht="27" customHeight="1">
      <c r="B53" s="367"/>
      <c r="C53" s="446" t="s">
        <v>73</v>
      </c>
      <c r="D53" s="566" t="s">
        <v>74</v>
      </c>
      <c r="E53" s="567"/>
      <c r="F53" s="300"/>
      <c r="G53" s="369">
        <f>+'PC-JT-SL'!F74</f>
        <v>84326</v>
      </c>
      <c r="H53" s="397">
        <f>+'PC-JT-SL'!G74</f>
        <v>88.203000000000003</v>
      </c>
      <c r="I53" s="455">
        <f>+'PC-JT-SL'!H74</f>
        <v>18.268999999999998</v>
      </c>
      <c r="J53" s="455">
        <f>+'PC-JT-SL'!I74</f>
        <v>35.510999999999996</v>
      </c>
      <c r="K53" s="455">
        <f>+'PC-JT-SL'!J74</f>
        <v>141.983</v>
      </c>
      <c r="L53" s="455">
        <f>+'PC-JT-SL'!K74</f>
        <v>53.680000000000007</v>
      </c>
      <c r="M53" s="325">
        <f t="shared" si="6"/>
        <v>1</v>
      </c>
      <c r="N53" s="219"/>
      <c r="O53" s="219"/>
      <c r="P53" s="219"/>
    </row>
    <row r="54" spans="2:16" ht="27" customHeight="1">
      <c r="B54" s="367"/>
      <c r="C54" s="446" t="s">
        <v>71</v>
      </c>
      <c r="D54" s="566" t="s">
        <v>360</v>
      </c>
      <c r="E54" s="567"/>
      <c r="F54" s="453"/>
      <c r="G54" s="369">
        <f>+'PC-JT-SL'!F59</f>
        <v>49503</v>
      </c>
      <c r="H54" s="454">
        <f>+'PC-JT-SL'!G59</f>
        <v>29.079000000000004</v>
      </c>
      <c r="I54" s="455">
        <f>+'PC-JT-SL'!H59</f>
        <v>24.262999999999998</v>
      </c>
      <c r="J54" s="455">
        <f>+'PC-JT-SL'!I59</f>
        <v>25.927</v>
      </c>
      <c r="K54" s="455">
        <f>+'PC-JT-SL'!J59</f>
        <v>79.269000000000005</v>
      </c>
      <c r="L54" s="455">
        <f>+'PC-JT-SL'!K59</f>
        <v>25.691000000000003</v>
      </c>
      <c r="M54" s="325">
        <f t="shared" si="6"/>
        <v>1</v>
      </c>
      <c r="N54" s="219"/>
      <c r="O54" s="219"/>
      <c r="P54" s="219"/>
    </row>
    <row r="55" spans="2:16" ht="27" customHeight="1">
      <c r="B55" s="367"/>
      <c r="C55" s="446" t="s">
        <v>69</v>
      </c>
      <c r="D55" s="566" t="s">
        <v>70</v>
      </c>
      <c r="E55" s="567"/>
      <c r="F55" s="453"/>
      <c r="G55" s="369">
        <f>+'PC-JT-SL'!F39</f>
        <v>114227</v>
      </c>
      <c r="H55" s="454">
        <f>+'PC-JT-SL'!G39</f>
        <v>367.24900000000002</v>
      </c>
      <c r="I55" s="455">
        <f>+'PC-JT-SL'!H39</f>
        <v>42.742999999999988</v>
      </c>
      <c r="J55" s="455">
        <f>+'PC-JT-SL'!I39</f>
        <v>46.917000000000009</v>
      </c>
      <c r="K55" s="455">
        <f>+'PC-JT-SL'!J39</f>
        <v>456.90900000000005</v>
      </c>
      <c r="L55" s="455">
        <f>+'PC-JT-SL'!K39</f>
        <v>118.874</v>
      </c>
      <c r="M55" s="325">
        <f t="shared" si="6"/>
        <v>1</v>
      </c>
      <c r="N55" s="219"/>
      <c r="O55" s="219"/>
      <c r="P55" s="219"/>
    </row>
    <row r="56" spans="2:16" ht="33" customHeight="1" thickBot="1">
      <c r="B56" s="456"/>
      <c r="C56" s="565" t="s">
        <v>93</v>
      </c>
      <c r="D56" s="565"/>
      <c r="E56" s="565"/>
      <c r="F56" s="312"/>
      <c r="G56" s="313">
        <f t="shared" ref="G56:L56" si="8">SUM(G50:G55)</f>
        <v>414372</v>
      </c>
      <c r="H56" s="314">
        <f t="shared" si="8"/>
        <v>1366.125</v>
      </c>
      <c r="I56" s="315">
        <f t="shared" si="8"/>
        <v>168.36499999999998</v>
      </c>
      <c r="J56" s="315">
        <f>SUM(J50:J55)</f>
        <v>194.85399999999998</v>
      </c>
      <c r="K56" s="315">
        <f t="shared" si="8"/>
        <v>1729.3440000000003</v>
      </c>
      <c r="L56" s="315">
        <f t="shared" si="8"/>
        <v>345.964</v>
      </c>
      <c r="M56" s="316">
        <f t="shared" si="6"/>
        <v>1</v>
      </c>
      <c r="N56" s="220"/>
      <c r="O56" s="220"/>
      <c r="P56" s="220"/>
    </row>
    <row r="57" spans="2:16" ht="18.75" customHeight="1" thickBot="1">
      <c r="B57" s="183"/>
      <c r="C57" s="187"/>
      <c r="D57" s="175"/>
      <c r="E57" s="184"/>
      <c r="F57" s="184"/>
      <c r="G57" s="213"/>
      <c r="H57" s="175"/>
      <c r="I57" s="185"/>
      <c r="J57" s="175"/>
      <c r="K57" s="175"/>
      <c r="L57" s="175"/>
      <c r="M57" s="186"/>
      <c r="N57" s="221"/>
      <c r="O57" s="221"/>
      <c r="P57" s="221"/>
    </row>
    <row r="58" spans="2:16" ht="17.100000000000001" customHeight="1" thickBot="1">
      <c r="B58" s="183"/>
      <c r="E58" s="222"/>
      <c r="F58" s="209" t="s">
        <v>407</v>
      </c>
      <c r="I58" s="236" t="s">
        <v>354</v>
      </c>
      <c r="J58" s="209" t="s">
        <v>350</v>
      </c>
      <c r="K58" s="178"/>
    </row>
    <row r="59" spans="2:16" ht="12.95" customHeight="1" thickBot="1">
      <c r="B59" s="237"/>
      <c r="E59" s="210"/>
      <c r="F59" s="210"/>
      <c r="I59"/>
      <c r="J59" s="209"/>
      <c r="K59" s="177"/>
    </row>
    <row r="60" spans="2:16" ht="17.100000000000001" customHeight="1" thickBot="1">
      <c r="B60" s="183"/>
      <c r="E60" s="223"/>
      <c r="F60" s="209" t="s">
        <v>348</v>
      </c>
      <c r="I60" s="236" t="s">
        <v>354</v>
      </c>
      <c r="J60" s="209" t="s">
        <v>351</v>
      </c>
      <c r="K60" s="178"/>
    </row>
    <row r="61" spans="2:16" ht="6.95" customHeight="1" thickBot="1">
      <c r="B61" s="175"/>
      <c r="E61" s="210"/>
      <c r="F61" s="210"/>
      <c r="I61"/>
      <c r="J61" s="209"/>
      <c r="K61" s="177"/>
    </row>
    <row r="62" spans="2:16" ht="18.95" customHeight="1" thickBot="1">
      <c r="B62" s="175"/>
      <c r="E62" s="224"/>
      <c r="F62" s="209" t="s">
        <v>349</v>
      </c>
      <c r="I62" s="236" t="s">
        <v>354</v>
      </c>
      <c r="J62" s="209" t="s">
        <v>352</v>
      </c>
      <c r="K62" s="178"/>
    </row>
    <row r="63" spans="2:16" ht="6.95" customHeight="1" thickBot="1">
      <c r="B63" s="175"/>
      <c r="E63" s="210"/>
      <c r="F63" s="210"/>
      <c r="I63"/>
      <c r="J63" s="209"/>
      <c r="K63" s="177"/>
    </row>
    <row r="64" spans="2:16" ht="18.95" customHeight="1" thickBot="1">
      <c r="B64" s="175"/>
      <c r="E64" s="258"/>
      <c r="F64" s="209" t="s">
        <v>408</v>
      </c>
      <c r="I64" s="236" t="s">
        <v>354</v>
      </c>
      <c r="J64" s="209" t="s">
        <v>353</v>
      </c>
      <c r="K64" s="178"/>
    </row>
    <row r="65" spans="2:16" ht="15.75">
      <c r="B65" s="175"/>
      <c r="E65" s="175"/>
      <c r="F65" s="175"/>
      <c r="G65" s="175"/>
      <c r="H65" s="175"/>
      <c r="I65" s="208"/>
      <c r="J65" s="175"/>
      <c r="K65" s="175"/>
      <c r="L65" s="175"/>
      <c r="M65" s="175"/>
      <c r="N65" s="175"/>
      <c r="O65" s="175"/>
      <c r="P65" s="175"/>
    </row>
    <row r="66" spans="2:16" ht="15.75">
      <c r="B66" s="175"/>
      <c r="C66" s="175"/>
      <c r="D66" s="175"/>
      <c r="E66" s="175"/>
      <c r="F66" s="175"/>
      <c r="G66" s="208"/>
      <c r="H66" s="175"/>
      <c r="I66" s="175"/>
      <c r="J66" s="175"/>
      <c r="K66" s="175"/>
      <c r="L66" s="175"/>
      <c r="M66" s="175"/>
      <c r="N66" s="175"/>
      <c r="O66" s="175"/>
      <c r="P66" s="175"/>
    </row>
  </sheetData>
  <mergeCells count="20">
    <mergeCell ref="B2:M2"/>
    <mergeCell ref="B4:M4"/>
    <mergeCell ref="B6:B8"/>
    <mergeCell ref="E6:E8"/>
    <mergeCell ref="I6:J6"/>
    <mergeCell ref="B3:M3"/>
    <mergeCell ref="M7:M8"/>
    <mergeCell ref="C6:D8"/>
    <mergeCell ref="H10:K10"/>
    <mergeCell ref="C10:E10"/>
    <mergeCell ref="D50:E50"/>
    <mergeCell ref="C29:E29"/>
    <mergeCell ref="D55:E55"/>
    <mergeCell ref="D51:E51"/>
    <mergeCell ref="C49:E49"/>
    <mergeCell ref="C56:E56"/>
    <mergeCell ref="D54:E54"/>
    <mergeCell ref="D53:E53"/>
    <mergeCell ref="D52:E52"/>
    <mergeCell ref="C30:E30"/>
  </mergeCells>
  <phoneticPr fontId="10" type="noConversion"/>
  <conditionalFormatting sqref="M11:M28 M31:M48">
    <cfRule type="cellIs" dxfId="19" priority="7" operator="between">
      <formula>0.5</formula>
      <formula>0.7</formula>
    </cfRule>
  </conditionalFormatting>
  <conditionalFormatting sqref="M11:M28">
    <cfRule type="cellIs" dxfId="18" priority="5" operator="lessThan">
      <formula>0.3</formula>
    </cfRule>
    <cfRule type="cellIs" dxfId="17" priority="8" operator="greaterThan">
      <formula>0.7</formula>
    </cfRule>
  </conditionalFormatting>
  <conditionalFormatting sqref="M11:M28 M31:M48">
    <cfRule type="cellIs" dxfId="16" priority="6" operator="between">
      <formula>0.3</formula>
      <formula>0.5</formula>
    </cfRule>
  </conditionalFormatting>
  <conditionalFormatting sqref="M31:M48">
    <cfRule type="cellIs" dxfId="15" priority="1" operator="lessThan">
      <formula>0.3</formula>
    </cfRule>
    <cfRule type="cellIs" dxfId="14" priority="2" operator="between">
      <formula>0.3</formula>
      <formula>0.5</formula>
    </cfRule>
    <cfRule type="cellIs" dxfId="13" priority="3" operator="between">
      <formula>0.5</formula>
      <formula>0.7</formula>
    </cfRule>
    <cfRule type="cellIs" dxfId="12" priority="4" operator="greaterThan">
      <formula>0.7</formula>
    </cfRule>
  </conditionalFormatting>
  <printOptions horizontalCentered="1"/>
  <pageMargins left="0.59055118110236227" right="0" top="0" bottom="0.19685039370078741" header="0" footer="0"/>
  <pageSetup paperSize="9" scale="61" orientation="portrait" horizontalDpi="4294967293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P127"/>
  <sheetViews>
    <sheetView showGridLines="0" topLeftCell="A48" zoomScale="60" zoomScaleNormal="60" workbookViewId="0">
      <selection activeCell="A60" sqref="A60:L75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13.5703125" customWidth="1"/>
    <col min="38" max="38" width="9.140625" customWidth="1"/>
  </cols>
  <sheetData>
    <row r="1" spans="2:40" ht="18">
      <c r="B1" s="556" t="s">
        <v>230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190"/>
    </row>
    <row r="2" spans="2:40" ht="18">
      <c r="B2" s="556" t="s">
        <v>411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190"/>
    </row>
    <row r="3" spans="2:40" ht="18">
      <c r="B3" s="556" t="s">
        <v>431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190"/>
    </row>
    <row r="4" spans="2:40" ht="6.75" customHeight="1" thickBot="1">
      <c r="B4" s="175" t="s">
        <v>405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7" t="s">
        <v>0</v>
      </c>
      <c r="C5" s="574" t="s">
        <v>91</v>
      </c>
      <c r="D5" s="559" t="s">
        <v>195</v>
      </c>
      <c r="E5" s="477"/>
      <c r="F5" s="477" t="s">
        <v>47</v>
      </c>
      <c r="G5" s="477" t="s">
        <v>53</v>
      </c>
      <c r="H5" s="561" t="s">
        <v>50</v>
      </c>
      <c r="I5" s="561"/>
      <c r="J5" s="477" t="s">
        <v>53</v>
      </c>
      <c r="K5" s="477" t="s">
        <v>53</v>
      </c>
      <c r="L5" s="478" t="s">
        <v>56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8"/>
      <c r="C6" s="575"/>
      <c r="D6" s="560"/>
      <c r="E6" s="479" t="s">
        <v>54</v>
      </c>
      <c r="F6" s="479" t="s">
        <v>48</v>
      </c>
      <c r="G6" s="479" t="s">
        <v>58</v>
      </c>
      <c r="H6" s="479" t="s">
        <v>51</v>
      </c>
      <c r="I6" s="479" t="s">
        <v>52</v>
      </c>
      <c r="J6" s="479" t="s">
        <v>54</v>
      </c>
      <c r="K6" s="479" t="s">
        <v>55</v>
      </c>
      <c r="L6" s="563" t="s">
        <v>57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8"/>
      <c r="C7" s="576"/>
      <c r="D7" s="560"/>
      <c r="E7" s="480"/>
      <c r="F7" s="480" t="s">
        <v>49</v>
      </c>
      <c r="G7" s="480" t="s">
        <v>429</v>
      </c>
      <c r="H7" s="480" t="s">
        <v>429</v>
      </c>
      <c r="I7" s="480" t="s">
        <v>429</v>
      </c>
      <c r="J7" s="480" t="s">
        <v>429</v>
      </c>
      <c r="K7" s="480" t="s">
        <v>429</v>
      </c>
      <c r="L7" s="564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81">
        <v>1</v>
      </c>
      <c r="C8" s="482">
        <v>2</v>
      </c>
      <c r="D8" s="482">
        <v>3</v>
      </c>
      <c r="E8" s="482"/>
      <c r="F8" s="479">
        <v>4</v>
      </c>
      <c r="G8" s="482">
        <v>5</v>
      </c>
      <c r="H8" s="482">
        <v>6</v>
      </c>
      <c r="I8" s="482">
        <v>7</v>
      </c>
      <c r="J8" s="482" t="s">
        <v>60</v>
      </c>
      <c r="K8" s="482">
        <v>9</v>
      </c>
      <c r="L8" s="483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90" t="s">
        <v>69</v>
      </c>
      <c r="C9" s="577" t="s">
        <v>70</v>
      </c>
      <c r="D9" s="578"/>
      <c r="E9" s="334"/>
      <c r="F9" s="291"/>
      <c r="G9" s="291"/>
      <c r="H9" s="291"/>
      <c r="I9" s="291"/>
      <c r="J9" s="291"/>
      <c r="K9" s="291"/>
      <c r="L9" s="292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hidden="1" customHeight="1">
      <c r="B10" s="342">
        <v>1</v>
      </c>
      <c r="C10" s="343" t="s">
        <v>8</v>
      </c>
      <c r="D10" s="343" t="s">
        <v>197</v>
      </c>
      <c r="E10" s="380" t="s">
        <v>246</v>
      </c>
      <c r="F10" s="381">
        <v>3040</v>
      </c>
      <c r="G10" s="489">
        <v>0</v>
      </c>
      <c r="H10" s="490">
        <v>2.7469999999999999</v>
      </c>
      <c r="I10" s="491"/>
      <c r="J10" s="382">
        <f t="shared" ref="J10:J23" si="0">G10+H10+I10</f>
        <v>2.7469999999999999</v>
      </c>
      <c r="K10" s="504">
        <v>3.04</v>
      </c>
      <c r="L10" s="383">
        <f>IF(K10=0,0,(IF(J10/K10&gt;1,1,J10/K10)))</f>
        <v>0.90361842105263157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9"/>
      <c r="AK10" s="234"/>
      <c r="AL10" s="174"/>
      <c r="AM10" s="174"/>
      <c r="AN10" s="174"/>
    </row>
    <row r="11" spans="2:40" ht="18.75" hidden="1" customHeight="1">
      <c r="B11" s="349">
        <f t="shared" ref="B11:B38" si="1">+B10+1</f>
        <v>2</v>
      </c>
      <c r="C11" s="350" t="s">
        <v>8</v>
      </c>
      <c r="D11" s="350" t="s">
        <v>62</v>
      </c>
      <c r="E11" s="384" t="s">
        <v>247</v>
      </c>
      <c r="F11" s="385">
        <v>3517</v>
      </c>
      <c r="G11" s="489">
        <v>12.180999999999999</v>
      </c>
      <c r="H11" s="492"/>
      <c r="I11" s="489">
        <v>4.3380000000000001</v>
      </c>
      <c r="J11" s="382">
        <f t="shared" si="0"/>
        <v>16.518999999999998</v>
      </c>
      <c r="K11" s="505">
        <v>3.5</v>
      </c>
      <c r="L11" s="383">
        <f>IF(K11=0,0,(IF(J11/K11&gt;1,1,J11/K11)))</f>
        <v>1</v>
      </c>
      <c r="M11" s="193"/>
      <c r="AJ11" s="240"/>
    </row>
    <row r="12" spans="2:40" ht="18.75" hidden="1" customHeight="1">
      <c r="B12" s="349">
        <f t="shared" si="1"/>
        <v>3</v>
      </c>
      <c r="C12" s="350" t="s">
        <v>186</v>
      </c>
      <c r="D12" s="350" t="s">
        <v>61</v>
      </c>
      <c r="E12" s="386" t="s">
        <v>249</v>
      </c>
      <c r="F12" s="387">
        <v>7208</v>
      </c>
      <c r="G12" s="489">
        <v>0</v>
      </c>
      <c r="H12" s="489">
        <v>5.0179999999999998</v>
      </c>
      <c r="I12" s="489">
        <v>0.92500000000000004</v>
      </c>
      <c r="J12" s="382">
        <f t="shared" si="0"/>
        <v>5.9429999999999996</v>
      </c>
      <c r="K12" s="505">
        <v>7.5</v>
      </c>
      <c r="L12" s="383">
        <f t="shared" ref="L12:L38" si="2">IF(K12=0,0,(IF(J12/K12&gt;1,1,J12/K12)))</f>
        <v>0.79239999999999999</v>
      </c>
      <c r="M12" s="193"/>
      <c r="AJ12" s="239"/>
    </row>
    <row r="13" spans="2:40" ht="18.75" hidden="1" customHeight="1">
      <c r="B13" s="349">
        <f t="shared" si="1"/>
        <v>4</v>
      </c>
      <c r="C13" s="350" t="s">
        <v>3</v>
      </c>
      <c r="D13" s="350" t="s">
        <v>194</v>
      </c>
      <c r="E13" s="384" t="s">
        <v>248</v>
      </c>
      <c r="F13" s="385">
        <v>26952</v>
      </c>
      <c r="G13" s="489">
        <v>9.7850000000000001</v>
      </c>
      <c r="H13" s="489">
        <v>17.364000000000001</v>
      </c>
      <c r="I13" s="492"/>
      <c r="J13" s="382">
        <f t="shared" si="0"/>
        <v>27.149000000000001</v>
      </c>
      <c r="K13" s="505">
        <v>26</v>
      </c>
      <c r="L13" s="383">
        <f t="shared" si="2"/>
        <v>1</v>
      </c>
      <c r="M13" s="193"/>
      <c r="AJ13" s="241"/>
    </row>
    <row r="14" spans="2:40" ht="18.75" hidden="1" customHeight="1">
      <c r="B14" s="349">
        <f t="shared" si="1"/>
        <v>5</v>
      </c>
      <c r="C14" s="350" t="s">
        <v>7</v>
      </c>
      <c r="D14" s="350" t="s">
        <v>215</v>
      </c>
      <c r="E14" s="388" t="s">
        <v>256</v>
      </c>
      <c r="F14" s="385">
        <v>8882</v>
      </c>
      <c r="G14" s="489">
        <v>1.663</v>
      </c>
      <c r="H14" s="493"/>
      <c r="I14" s="489">
        <v>13.651999999999999</v>
      </c>
      <c r="J14" s="382">
        <f t="shared" si="0"/>
        <v>15.315</v>
      </c>
      <c r="K14" s="505">
        <v>9</v>
      </c>
      <c r="L14" s="383">
        <f t="shared" si="2"/>
        <v>1</v>
      </c>
      <c r="M14" s="193"/>
      <c r="AJ14" s="242"/>
    </row>
    <row r="15" spans="2:40" ht="18.75" hidden="1" customHeight="1">
      <c r="B15" s="349">
        <f t="shared" si="1"/>
        <v>6</v>
      </c>
      <c r="C15" s="350" t="s">
        <v>218</v>
      </c>
      <c r="D15" s="350" t="s">
        <v>216</v>
      </c>
      <c r="E15" s="388" t="s">
        <v>257</v>
      </c>
      <c r="F15" s="385">
        <v>3211</v>
      </c>
      <c r="G15" s="489">
        <v>9.2569999999999997</v>
      </c>
      <c r="H15" s="493"/>
      <c r="I15" s="489">
        <v>6.0129999999999999</v>
      </c>
      <c r="J15" s="382">
        <f t="shared" si="0"/>
        <v>15.27</v>
      </c>
      <c r="K15" s="505">
        <v>9.5280000000000005</v>
      </c>
      <c r="L15" s="383">
        <f t="shared" si="2"/>
        <v>1</v>
      </c>
      <c r="M15" s="193"/>
      <c r="AJ15" s="243"/>
    </row>
    <row r="16" spans="2:40" ht="18.75" hidden="1" customHeight="1">
      <c r="B16" s="349">
        <f t="shared" si="1"/>
        <v>7</v>
      </c>
      <c r="C16" s="350" t="s">
        <v>7</v>
      </c>
      <c r="D16" s="350" t="s">
        <v>217</v>
      </c>
      <c r="E16" s="388" t="s">
        <v>258</v>
      </c>
      <c r="F16" s="389">
        <v>7086</v>
      </c>
      <c r="G16" s="489">
        <v>9</v>
      </c>
      <c r="H16" s="494">
        <v>3.2040000000000002</v>
      </c>
      <c r="I16" s="489">
        <v>1.0820000000000001</v>
      </c>
      <c r="J16" s="382">
        <f t="shared" si="0"/>
        <v>13.286000000000001</v>
      </c>
      <c r="K16" s="505">
        <v>7</v>
      </c>
      <c r="L16" s="383">
        <f t="shared" si="2"/>
        <v>1</v>
      </c>
      <c r="M16" s="193"/>
      <c r="AJ16" s="242"/>
    </row>
    <row r="17" spans="2:37" ht="18.75" hidden="1" customHeight="1">
      <c r="B17" s="349">
        <f t="shared" si="1"/>
        <v>8</v>
      </c>
      <c r="C17" s="350" t="s">
        <v>219</v>
      </c>
      <c r="D17" s="350" t="s">
        <v>220</v>
      </c>
      <c r="E17" s="388" t="s">
        <v>240</v>
      </c>
      <c r="F17" s="389">
        <v>2417</v>
      </c>
      <c r="G17" s="489">
        <v>0</v>
      </c>
      <c r="H17" s="494"/>
      <c r="I17" s="489">
        <v>1.081</v>
      </c>
      <c r="J17" s="382">
        <f t="shared" si="0"/>
        <v>1.081</v>
      </c>
      <c r="K17" s="505">
        <v>2</v>
      </c>
      <c r="L17" s="383">
        <f t="shared" si="2"/>
        <v>0.54049999999999998</v>
      </c>
      <c r="M17" s="193"/>
      <c r="AJ17" s="239"/>
    </row>
    <row r="18" spans="2:37" ht="18.75" hidden="1" customHeight="1">
      <c r="B18" s="349">
        <v>9</v>
      </c>
      <c r="C18" s="350" t="s">
        <v>3</v>
      </c>
      <c r="D18" s="350" t="s">
        <v>221</v>
      </c>
      <c r="E18" s="388" t="s">
        <v>414</v>
      </c>
      <c r="F18" s="389">
        <v>4166</v>
      </c>
      <c r="G18" s="489">
        <v>0</v>
      </c>
      <c r="H18" s="494"/>
      <c r="I18" s="489">
        <v>1.7729999999999999</v>
      </c>
      <c r="J18" s="382">
        <f t="shared" si="0"/>
        <v>1.7729999999999999</v>
      </c>
      <c r="K18" s="505">
        <v>4</v>
      </c>
      <c r="L18" s="383">
        <f t="shared" si="2"/>
        <v>0.44324999999999998</v>
      </c>
      <c r="M18" s="193"/>
      <c r="AJ18" s="241"/>
    </row>
    <row r="19" spans="2:37" ht="18.75" hidden="1" customHeight="1">
      <c r="B19" s="349">
        <f t="shared" si="1"/>
        <v>10</v>
      </c>
      <c r="C19" s="350" t="s">
        <v>3</v>
      </c>
      <c r="D19" s="350" t="s">
        <v>222</v>
      </c>
      <c r="E19" s="388" t="s">
        <v>259</v>
      </c>
      <c r="F19" s="389">
        <v>5903</v>
      </c>
      <c r="G19" s="489">
        <v>0</v>
      </c>
      <c r="H19" s="505">
        <v>4</v>
      </c>
      <c r="I19" s="495"/>
      <c r="J19" s="382">
        <f t="shared" si="0"/>
        <v>4</v>
      </c>
      <c r="K19" s="505">
        <v>6</v>
      </c>
      <c r="L19" s="383">
        <f t="shared" si="2"/>
        <v>0.66666666666666663</v>
      </c>
      <c r="M19" s="193"/>
      <c r="AJ19" s="243"/>
    </row>
    <row r="20" spans="2:37" ht="18.75" hidden="1" customHeight="1">
      <c r="B20" s="349">
        <f t="shared" si="1"/>
        <v>11</v>
      </c>
      <c r="C20" s="350" t="s">
        <v>224</v>
      </c>
      <c r="D20" s="350" t="s">
        <v>225</v>
      </c>
      <c r="E20" s="388" t="s">
        <v>260</v>
      </c>
      <c r="F20" s="389">
        <v>7439</v>
      </c>
      <c r="G20" s="489">
        <v>0</v>
      </c>
      <c r="H20" s="494"/>
      <c r="I20" s="489">
        <v>4.9000000000000004</v>
      </c>
      <c r="J20" s="382">
        <f t="shared" si="0"/>
        <v>4.9000000000000004</v>
      </c>
      <c r="K20" s="505">
        <v>7.4</v>
      </c>
      <c r="L20" s="383">
        <f t="shared" si="2"/>
        <v>0.66216216216216217</v>
      </c>
      <c r="M20" s="193"/>
      <c r="AJ20" s="243"/>
      <c r="AK20" s="465" t="s">
        <v>413</v>
      </c>
    </row>
    <row r="21" spans="2:37" ht="18.75" hidden="1" customHeight="1">
      <c r="B21" s="349">
        <f t="shared" si="1"/>
        <v>12</v>
      </c>
      <c r="C21" s="350" t="s">
        <v>224</v>
      </c>
      <c r="D21" s="350" t="s">
        <v>237</v>
      </c>
      <c r="E21" s="384" t="s">
        <v>241</v>
      </c>
      <c r="F21" s="389">
        <v>6632</v>
      </c>
      <c r="G21" s="489">
        <v>0.161</v>
      </c>
      <c r="H21" s="494"/>
      <c r="I21" s="489">
        <v>3.72</v>
      </c>
      <c r="J21" s="382">
        <f t="shared" si="0"/>
        <v>3.8810000000000002</v>
      </c>
      <c r="K21" s="505">
        <v>6</v>
      </c>
      <c r="L21" s="383">
        <f t="shared" si="2"/>
        <v>0.64683333333333337</v>
      </c>
      <c r="M21" s="193"/>
      <c r="AJ21" s="243"/>
      <c r="AK21" s="465" t="s">
        <v>413</v>
      </c>
    </row>
    <row r="22" spans="2:37" ht="18.75" hidden="1" customHeight="1">
      <c r="B22" s="349">
        <f t="shared" si="1"/>
        <v>13</v>
      </c>
      <c r="C22" s="350" t="s">
        <v>224</v>
      </c>
      <c r="D22" s="350" t="s">
        <v>226</v>
      </c>
      <c r="E22" s="384" t="s">
        <v>242</v>
      </c>
      <c r="F22" s="389">
        <v>7634</v>
      </c>
      <c r="G22" s="489">
        <v>0</v>
      </c>
      <c r="H22" s="494"/>
      <c r="I22" s="489">
        <v>5.44</v>
      </c>
      <c r="J22" s="382">
        <f t="shared" si="0"/>
        <v>5.44</v>
      </c>
      <c r="K22" s="505">
        <v>7.6</v>
      </c>
      <c r="L22" s="383">
        <f t="shared" si="2"/>
        <v>0.71578947368421064</v>
      </c>
      <c r="M22" s="193"/>
      <c r="AJ22" s="243"/>
      <c r="AK22" s="465" t="s">
        <v>413</v>
      </c>
    </row>
    <row r="23" spans="2:37" ht="18.75" hidden="1" customHeight="1">
      <c r="B23" s="349">
        <f t="shared" si="1"/>
        <v>14</v>
      </c>
      <c r="C23" s="350" t="s">
        <v>224</v>
      </c>
      <c r="D23" s="350" t="s">
        <v>234</v>
      </c>
      <c r="E23" s="384" t="s">
        <v>243</v>
      </c>
      <c r="F23" s="389">
        <v>3940</v>
      </c>
      <c r="G23" s="520">
        <v>0.61699999999999999</v>
      </c>
      <c r="H23" s="496">
        <v>1.0049999999999999</v>
      </c>
      <c r="I23" s="497"/>
      <c r="J23" s="382">
        <f t="shared" si="0"/>
        <v>1.6219999999999999</v>
      </c>
      <c r="K23" s="505">
        <v>3.9</v>
      </c>
      <c r="L23" s="383">
        <f t="shared" si="2"/>
        <v>0.41589743589743589</v>
      </c>
      <c r="M23" s="193"/>
      <c r="AJ23" s="243"/>
      <c r="AK23" s="465" t="s">
        <v>413</v>
      </c>
    </row>
    <row r="24" spans="2:37" ht="18.75" hidden="1" customHeight="1">
      <c r="B24" s="349">
        <f t="shared" si="1"/>
        <v>15</v>
      </c>
      <c r="C24" s="350" t="s">
        <v>9</v>
      </c>
      <c r="D24" s="350" t="s">
        <v>81</v>
      </c>
      <c r="E24" s="384" t="s">
        <v>261</v>
      </c>
      <c r="F24" s="385">
        <v>1176</v>
      </c>
      <c r="G24" s="498">
        <v>2.67</v>
      </c>
      <c r="H24" s="499">
        <v>1.161</v>
      </c>
      <c r="I24" s="500">
        <v>0.61099999999999999</v>
      </c>
      <c r="J24" s="382">
        <f>G24+H24+I24</f>
        <v>4.4420000000000002</v>
      </c>
      <c r="K24" s="505">
        <v>1.1759999999999999</v>
      </c>
      <c r="L24" s="383">
        <f t="shared" si="2"/>
        <v>1</v>
      </c>
      <c r="M24" s="193"/>
      <c r="AJ24" s="244"/>
    </row>
    <row r="25" spans="2:37" ht="18.75">
      <c r="B25" s="349">
        <f t="shared" si="1"/>
        <v>16</v>
      </c>
      <c r="C25" s="350" t="s">
        <v>223</v>
      </c>
      <c r="D25" s="350" t="s">
        <v>64</v>
      </c>
      <c r="E25" s="384" t="s">
        <v>239</v>
      </c>
      <c r="F25" s="385">
        <v>500</v>
      </c>
      <c r="G25" s="499">
        <v>4.5090000000000003</v>
      </c>
      <c r="H25" s="501"/>
      <c r="I25" s="500">
        <v>0.45</v>
      </c>
      <c r="J25" s="382">
        <f>G25+H25+I25</f>
        <v>4.9590000000000005</v>
      </c>
      <c r="K25" s="505">
        <v>0.5</v>
      </c>
      <c r="L25" s="383">
        <f t="shared" si="2"/>
        <v>1</v>
      </c>
      <c r="M25" s="193"/>
      <c r="AJ25" s="244"/>
    </row>
    <row r="26" spans="2:37" ht="18.75">
      <c r="B26" s="349">
        <f t="shared" si="1"/>
        <v>17</v>
      </c>
      <c r="C26" s="350" t="s">
        <v>8</v>
      </c>
      <c r="D26" s="350" t="s">
        <v>82</v>
      </c>
      <c r="E26" s="384" t="s">
        <v>262</v>
      </c>
      <c r="F26" s="385">
        <v>1330</v>
      </c>
      <c r="G26" s="499">
        <v>0.84899999999999998</v>
      </c>
      <c r="H26" s="499">
        <v>2.3220000000000001</v>
      </c>
      <c r="I26" s="501"/>
      <c r="J26" s="382">
        <f>G26+H26+I26</f>
        <v>3.1710000000000003</v>
      </c>
      <c r="K26" s="505">
        <v>1.4350000000000001</v>
      </c>
      <c r="L26" s="383">
        <f t="shared" si="2"/>
        <v>1</v>
      </c>
      <c r="M26" s="193"/>
      <c r="AJ26" s="241"/>
    </row>
    <row r="27" spans="2:37" ht="23.1" customHeight="1">
      <c r="B27" s="349">
        <f t="shared" si="1"/>
        <v>18</v>
      </c>
      <c r="C27" s="350" t="s">
        <v>8</v>
      </c>
      <c r="D27" s="350" t="s">
        <v>158</v>
      </c>
      <c r="E27" s="388" t="s">
        <v>263</v>
      </c>
      <c r="F27" s="385">
        <v>2388</v>
      </c>
      <c r="G27" s="499">
        <v>0.71699999999999997</v>
      </c>
      <c r="H27" s="501"/>
      <c r="I27" s="499">
        <v>3.2</v>
      </c>
      <c r="J27" s="382">
        <f>G27+H27+I27</f>
        <v>3.9170000000000003</v>
      </c>
      <c r="K27" s="505">
        <v>2.395</v>
      </c>
      <c r="L27" s="383">
        <f t="shared" si="2"/>
        <v>1</v>
      </c>
      <c r="M27" s="193"/>
      <c r="AJ27" s="244"/>
    </row>
    <row r="28" spans="2:37" ht="23.1" customHeight="1">
      <c r="B28" s="349">
        <f t="shared" si="1"/>
        <v>19</v>
      </c>
      <c r="C28" s="350" t="s">
        <v>8</v>
      </c>
      <c r="D28" s="350" t="s">
        <v>157</v>
      </c>
      <c r="E28" s="388" t="s">
        <v>264</v>
      </c>
      <c r="F28" s="385">
        <v>1521</v>
      </c>
      <c r="G28" s="499">
        <v>0</v>
      </c>
      <c r="H28" s="501"/>
      <c r="I28" s="499">
        <v>1.589</v>
      </c>
      <c r="J28" s="382">
        <f>G28+H28+I28</f>
        <v>1.589</v>
      </c>
      <c r="K28" s="505">
        <v>1.589</v>
      </c>
      <c r="L28" s="383">
        <f t="shared" si="2"/>
        <v>1</v>
      </c>
      <c r="M28" s="193"/>
      <c r="AJ28" s="244"/>
    </row>
    <row r="29" spans="2:37" ht="23.1" customHeight="1">
      <c r="B29" s="349">
        <f t="shared" si="1"/>
        <v>20</v>
      </c>
      <c r="C29" s="350" t="s">
        <v>7</v>
      </c>
      <c r="D29" s="350" t="s">
        <v>181</v>
      </c>
      <c r="E29" s="384" t="s">
        <v>256</v>
      </c>
      <c r="F29" s="385">
        <v>2525</v>
      </c>
      <c r="G29" s="499">
        <v>0</v>
      </c>
      <c r="H29" s="499">
        <v>7.9459999999999997</v>
      </c>
      <c r="I29" s="499">
        <v>0.05</v>
      </c>
      <c r="J29" s="382">
        <f>I29+H29+G29</f>
        <v>7.9959999999999996</v>
      </c>
      <c r="K29" s="505">
        <v>2</v>
      </c>
      <c r="L29" s="383">
        <f t="shared" si="2"/>
        <v>1</v>
      </c>
      <c r="M29" s="193"/>
      <c r="AJ29" s="244"/>
    </row>
    <row r="30" spans="2:37" ht="23.1" customHeight="1">
      <c r="B30" s="349">
        <f>+B29+1</f>
        <v>21</v>
      </c>
      <c r="C30" s="350" t="s">
        <v>187</v>
      </c>
      <c r="D30" s="350" t="s">
        <v>182</v>
      </c>
      <c r="E30" s="384" t="s">
        <v>241</v>
      </c>
      <c r="F30" s="385">
        <v>1870</v>
      </c>
      <c r="G30" s="499">
        <v>4.3639999999999999</v>
      </c>
      <c r="H30" s="499">
        <v>1.1240000000000001</v>
      </c>
      <c r="I30" s="499">
        <v>0.40300000000000002</v>
      </c>
      <c r="J30" s="382">
        <f t="shared" ref="J30:J37" si="3">I30+H30+G30</f>
        <v>5.891</v>
      </c>
      <c r="K30" s="505">
        <v>1.8</v>
      </c>
      <c r="L30" s="383">
        <f t="shared" si="2"/>
        <v>1</v>
      </c>
      <c r="M30" s="193"/>
      <c r="AJ30" s="244"/>
      <c r="AK30" s="465" t="s">
        <v>413</v>
      </c>
    </row>
    <row r="31" spans="2:37" ht="23.1" customHeight="1">
      <c r="B31" s="349">
        <f t="shared" si="1"/>
        <v>22</v>
      </c>
      <c r="C31" s="350" t="s">
        <v>187</v>
      </c>
      <c r="D31" s="350" t="s">
        <v>183</v>
      </c>
      <c r="E31" s="384" t="s">
        <v>265</v>
      </c>
      <c r="F31" s="385">
        <v>600</v>
      </c>
      <c r="G31" s="499">
        <v>1.3089999999999999</v>
      </c>
      <c r="H31" s="501"/>
      <c r="I31" s="499">
        <v>0.75600000000000001</v>
      </c>
      <c r="J31" s="382">
        <f t="shared" si="3"/>
        <v>2.0649999999999999</v>
      </c>
      <c r="K31" s="505">
        <v>0.6</v>
      </c>
      <c r="L31" s="383">
        <f t="shared" si="2"/>
        <v>1</v>
      </c>
      <c r="M31" s="193"/>
      <c r="AJ31" s="245"/>
      <c r="AK31" s="465" t="s">
        <v>413</v>
      </c>
    </row>
    <row r="32" spans="2:37" ht="23.1" customHeight="1">
      <c r="B32" s="349">
        <f t="shared" si="1"/>
        <v>23</v>
      </c>
      <c r="C32" s="350" t="s">
        <v>189</v>
      </c>
      <c r="D32" s="350" t="s">
        <v>196</v>
      </c>
      <c r="E32" s="384" t="s">
        <v>266</v>
      </c>
      <c r="F32" s="385" t="s">
        <v>414</v>
      </c>
      <c r="G32" s="499">
        <v>3.4969999999999999</v>
      </c>
      <c r="H32" s="499">
        <v>0.89100000000000001</v>
      </c>
      <c r="I32" s="501"/>
      <c r="J32" s="382">
        <f t="shared" si="3"/>
        <v>4.3879999999999999</v>
      </c>
      <c r="K32" s="505">
        <v>0.749</v>
      </c>
      <c r="L32" s="383">
        <f t="shared" si="2"/>
        <v>1</v>
      </c>
      <c r="M32" s="193"/>
      <c r="AJ32" s="245"/>
      <c r="AK32" s="465" t="s">
        <v>413</v>
      </c>
    </row>
    <row r="33" spans="2:37" ht="23.1" customHeight="1">
      <c r="B33" s="349">
        <f t="shared" si="1"/>
        <v>24</v>
      </c>
      <c r="C33" s="350" t="s">
        <v>188</v>
      </c>
      <c r="D33" s="350" t="s">
        <v>213</v>
      </c>
      <c r="E33" s="388" t="s">
        <v>267</v>
      </c>
      <c r="F33" s="385">
        <v>1704</v>
      </c>
      <c r="G33" s="499">
        <v>0</v>
      </c>
      <c r="H33" s="499">
        <v>0.56699999999999995</v>
      </c>
      <c r="I33" s="501"/>
      <c r="J33" s="382">
        <f t="shared" si="3"/>
        <v>0.56699999999999995</v>
      </c>
      <c r="K33" s="505">
        <v>1.7</v>
      </c>
      <c r="L33" s="383">
        <f t="shared" si="2"/>
        <v>0.33352941176470585</v>
      </c>
      <c r="M33" s="193"/>
      <c r="AJ33" s="245"/>
      <c r="AK33" s="465" t="s">
        <v>413</v>
      </c>
    </row>
    <row r="34" spans="2:37" ht="23.1" customHeight="1">
      <c r="B34" s="349">
        <f t="shared" si="1"/>
        <v>25</v>
      </c>
      <c r="C34" s="350" t="s">
        <v>188</v>
      </c>
      <c r="D34" s="350" t="s">
        <v>184</v>
      </c>
      <c r="E34" s="384" t="s">
        <v>268</v>
      </c>
      <c r="F34" s="385">
        <v>824</v>
      </c>
      <c r="G34" s="489">
        <v>0</v>
      </c>
      <c r="H34" s="499">
        <v>0.36899999999999999</v>
      </c>
      <c r="I34" s="501"/>
      <c r="J34" s="382">
        <f t="shared" si="3"/>
        <v>0.36899999999999999</v>
      </c>
      <c r="K34" s="505">
        <v>0.7</v>
      </c>
      <c r="L34" s="383">
        <f t="shared" si="2"/>
        <v>0.52714285714285714</v>
      </c>
      <c r="M34" s="193"/>
      <c r="AJ34" s="241"/>
      <c r="AK34" s="465" t="s">
        <v>413</v>
      </c>
    </row>
    <row r="35" spans="2:37" ht="23.1" customHeight="1">
      <c r="B35" s="349">
        <f t="shared" si="1"/>
        <v>26</v>
      </c>
      <c r="C35" s="350" t="s">
        <v>188</v>
      </c>
      <c r="D35" s="350" t="s">
        <v>185</v>
      </c>
      <c r="E35" s="384" t="s">
        <v>269</v>
      </c>
      <c r="F35" s="385">
        <v>290</v>
      </c>
      <c r="G35" s="499">
        <v>0</v>
      </c>
      <c r="H35" s="499">
        <v>0.20499999999999999</v>
      </c>
      <c r="I35" s="501"/>
      <c r="J35" s="382">
        <f t="shared" si="3"/>
        <v>0.20499999999999999</v>
      </c>
      <c r="K35" s="505">
        <v>0.3</v>
      </c>
      <c r="L35" s="383">
        <f t="shared" si="2"/>
        <v>0.68333333333333335</v>
      </c>
      <c r="M35" s="193"/>
      <c r="AJ35" s="241"/>
      <c r="AK35" s="465" t="s">
        <v>413</v>
      </c>
    </row>
    <row r="36" spans="2:37" ht="23.1" customHeight="1">
      <c r="B36" s="349">
        <f t="shared" si="1"/>
        <v>27</v>
      </c>
      <c r="C36" s="350" t="s">
        <v>188</v>
      </c>
      <c r="D36" s="350" t="s">
        <v>29</v>
      </c>
      <c r="E36" s="384" t="s">
        <v>270</v>
      </c>
      <c r="F36" s="385">
        <v>210</v>
      </c>
      <c r="G36" s="499">
        <v>0</v>
      </c>
      <c r="H36" s="499">
        <v>0.23300000000000001</v>
      </c>
      <c r="I36" s="501"/>
      <c r="J36" s="382">
        <f t="shared" si="3"/>
        <v>0.23300000000000001</v>
      </c>
      <c r="K36" s="505">
        <v>0.2</v>
      </c>
      <c r="L36" s="383">
        <f t="shared" si="2"/>
        <v>1</v>
      </c>
      <c r="M36" s="193"/>
      <c r="AJ36" s="241"/>
      <c r="AK36" s="465" t="s">
        <v>413</v>
      </c>
    </row>
    <row r="37" spans="2:37" ht="23.1" customHeight="1">
      <c r="B37" s="349">
        <f t="shared" si="1"/>
        <v>28</v>
      </c>
      <c r="C37" s="350" t="s">
        <v>190</v>
      </c>
      <c r="D37" s="350" t="s">
        <v>191</v>
      </c>
      <c r="E37" s="384" t="s">
        <v>271</v>
      </c>
      <c r="F37" s="385">
        <v>236</v>
      </c>
      <c r="G37" s="499">
        <v>0.55600000000000005</v>
      </c>
      <c r="H37" s="499">
        <v>9.9000000000000005E-2</v>
      </c>
      <c r="I37" s="501"/>
      <c r="J37" s="382">
        <f t="shared" si="3"/>
        <v>0.65500000000000003</v>
      </c>
      <c r="K37" s="505">
        <v>0.23599999999999999</v>
      </c>
      <c r="L37" s="383">
        <f t="shared" si="2"/>
        <v>1</v>
      </c>
      <c r="M37" s="193"/>
      <c r="AJ37" s="246"/>
      <c r="AK37" s="248"/>
    </row>
    <row r="38" spans="2:37" ht="23.1" customHeight="1" thickBot="1">
      <c r="B38" s="354">
        <f t="shared" si="1"/>
        <v>29</v>
      </c>
      <c r="C38" s="355" t="s">
        <v>192</v>
      </c>
      <c r="D38" s="355" t="s">
        <v>193</v>
      </c>
      <c r="E38" s="390" t="s">
        <v>272</v>
      </c>
      <c r="F38" s="391">
        <v>1026</v>
      </c>
      <c r="G38" s="502">
        <v>0.373</v>
      </c>
      <c r="H38" s="503"/>
      <c r="I38" s="502">
        <v>0.36499999999999999</v>
      </c>
      <c r="J38" s="382">
        <f>I38+H38+G38</f>
        <v>0.73799999999999999</v>
      </c>
      <c r="K38" s="506">
        <v>1.026</v>
      </c>
      <c r="L38" s="383">
        <f t="shared" si="2"/>
        <v>0.7192982456140351</v>
      </c>
      <c r="M38" s="193"/>
      <c r="AJ38" s="246"/>
      <c r="AK38" s="248"/>
    </row>
    <row r="39" spans="2:37" ht="23.1" customHeight="1" thickBot="1">
      <c r="B39" s="290"/>
      <c r="C39" s="570" t="s">
        <v>124</v>
      </c>
      <c r="D39" s="570"/>
      <c r="E39" s="293"/>
      <c r="F39" s="294">
        <f>SUM(F10:F38)</f>
        <v>114227</v>
      </c>
      <c r="G39" s="295">
        <v>367.24900000000002</v>
      </c>
      <c r="H39" s="295">
        <v>42.742999999999988</v>
      </c>
      <c r="I39" s="295">
        <v>46.917000000000009</v>
      </c>
      <c r="J39" s="296">
        <f>G39+H39+I39</f>
        <v>456.90900000000005</v>
      </c>
      <c r="K39" s="295">
        <f>SUM(K10:K38)</f>
        <v>118.874</v>
      </c>
      <c r="L39" s="297"/>
      <c r="M39" s="193"/>
    </row>
    <row r="40" spans="2:37" ht="23.1" customHeight="1" thickBot="1">
      <c r="B40" s="298" t="s">
        <v>71</v>
      </c>
      <c r="C40" s="568" t="s">
        <v>398</v>
      </c>
      <c r="D40" s="568"/>
      <c r="E40" s="317"/>
      <c r="F40" s="318"/>
      <c r="G40" s="319"/>
      <c r="H40" s="320"/>
      <c r="I40" s="320"/>
      <c r="J40" s="320"/>
      <c r="K40" s="320"/>
      <c r="L40" s="321"/>
      <c r="M40" s="194"/>
    </row>
    <row r="41" spans="2:37" ht="23.1" customHeight="1">
      <c r="B41" s="361">
        <v>1</v>
      </c>
      <c r="C41" s="362" t="s">
        <v>9</v>
      </c>
      <c r="D41" s="362" t="s">
        <v>83</v>
      </c>
      <c r="E41" s="392" t="s">
        <v>273</v>
      </c>
      <c r="F41" s="393">
        <v>4353</v>
      </c>
      <c r="G41" s="507">
        <v>14.819000000000001</v>
      </c>
      <c r="H41" s="507">
        <v>0</v>
      </c>
      <c r="I41" s="507">
        <v>4.5949999999999998</v>
      </c>
      <c r="J41" s="394">
        <f t="shared" ref="J41:J58" si="4">+I41+H41+G41</f>
        <v>19.414000000000001</v>
      </c>
      <c r="K41" s="322">
        <v>1.46</v>
      </c>
      <c r="L41" s="323">
        <f>IF(K41=0,0,(IF(J41/K41&gt;1,1,J41/K41)))</f>
        <v>1</v>
      </c>
      <c r="M41" s="195"/>
      <c r="AK41" s="234" t="s">
        <v>359</v>
      </c>
    </row>
    <row r="42" spans="2:37" ht="23.1" customHeight="1">
      <c r="B42" s="367">
        <f>+B41+1</f>
        <v>2</v>
      </c>
      <c r="C42" s="368" t="s">
        <v>10</v>
      </c>
      <c r="D42" s="368" t="s">
        <v>11</v>
      </c>
      <c r="E42" s="395" t="s">
        <v>274</v>
      </c>
      <c r="F42" s="396">
        <v>8861</v>
      </c>
      <c r="G42" s="508">
        <v>2.625</v>
      </c>
      <c r="H42" s="508">
        <v>6.3780000000000001</v>
      </c>
      <c r="I42" s="508">
        <v>5.4770000000000003</v>
      </c>
      <c r="J42" s="394">
        <f t="shared" si="4"/>
        <v>14.48</v>
      </c>
      <c r="K42" s="324">
        <v>1.7669999999999999</v>
      </c>
      <c r="L42" s="323">
        <f t="shared" ref="L42:L58" si="5">IF(K42=0,0,(IF(J42/K42&gt;1,1,J42/K42)))</f>
        <v>1</v>
      </c>
      <c r="M42" s="195"/>
    </row>
    <row r="43" spans="2:37" ht="23.1" customHeight="1">
      <c r="B43" s="367">
        <v>3</v>
      </c>
      <c r="C43" s="368"/>
      <c r="D43" s="368" t="s">
        <v>84</v>
      </c>
      <c r="E43" s="395" t="s">
        <v>275</v>
      </c>
      <c r="F43" s="398">
        <v>1108</v>
      </c>
      <c r="G43" s="508">
        <v>0</v>
      </c>
      <c r="H43" s="508">
        <v>0.56399999999999995</v>
      </c>
      <c r="I43" s="508">
        <v>1.502</v>
      </c>
      <c r="J43" s="394">
        <f>+I43+H43+G43</f>
        <v>2.0659999999999998</v>
      </c>
      <c r="K43" s="324">
        <v>0.25800000000000001</v>
      </c>
      <c r="L43" s="323">
        <f t="shared" si="5"/>
        <v>1</v>
      </c>
      <c r="M43" s="195"/>
    </row>
    <row r="44" spans="2:37" ht="23.1" customHeight="1">
      <c r="B44" s="367">
        <v>4</v>
      </c>
      <c r="C44" s="368"/>
      <c r="D44" s="368" t="s">
        <v>85</v>
      </c>
      <c r="E44" s="395" t="s">
        <v>276</v>
      </c>
      <c r="F44" s="398">
        <v>2492</v>
      </c>
      <c r="G44" s="508">
        <v>2.802</v>
      </c>
      <c r="H44" s="508">
        <v>2.2570000000000001</v>
      </c>
      <c r="I44" s="508">
        <v>1.19</v>
      </c>
      <c r="J44" s="394">
        <f>+I44+H44+G44</f>
        <v>6.2490000000000006</v>
      </c>
      <c r="K44" s="324">
        <v>1.532</v>
      </c>
      <c r="L44" s="323">
        <f t="shared" si="5"/>
        <v>1</v>
      </c>
      <c r="M44" s="195"/>
    </row>
    <row r="45" spans="2:37" ht="23.1" customHeight="1">
      <c r="B45" s="367">
        <v>5</v>
      </c>
      <c r="C45" s="368" t="s">
        <v>86</v>
      </c>
      <c r="D45" s="368" t="s">
        <v>136</v>
      </c>
      <c r="E45" s="395" t="s">
        <v>277</v>
      </c>
      <c r="F45" s="398">
        <v>464</v>
      </c>
      <c r="G45" s="508">
        <v>0.59599999999999997</v>
      </c>
      <c r="H45" s="509">
        <v>0</v>
      </c>
      <c r="I45" s="508">
        <v>0.3</v>
      </c>
      <c r="J45" s="394">
        <f>+I45+H45+G45</f>
        <v>0.89599999999999991</v>
      </c>
      <c r="K45" s="324">
        <v>0.39400000000000002</v>
      </c>
      <c r="L45" s="323">
        <f t="shared" si="5"/>
        <v>1</v>
      </c>
      <c r="M45" s="195"/>
    </row>
    <row r="46" spans="2:37" ht="23.1" customHeight="1">
      <c r="B46" s="367">
        <v>6</v>
      </c>
      <c r="C46" s="368"/>
      <c r="D46" s="368" t="s">
        <v>87</v>
      </c>
      <c r="E46" s="395" t="s">
        <v>278</v>
      </c>
      <c r="F46" s="398">
        <v>1060</v>
      </c>
      <c r="G46" s="508">
        <v>0.61599999999999999</v>
      </c>
      <c r="H46" s="508">
        <v>0.88800000000000001</v>
      </c>
      <c r="I46" s="508">
        <v>7.5999999999999998E-2</v>
      </c>
      <c r="J46" s="394">
        <f t="shared" si="4"/>
        <v>1.58</v>
      </c>
      <c r="K46" s="324">
        <v>0.76</v>
      </c>
      <c r="L46" s="323">
        <f t="shared" si="5"/>
        <v>1</v>
      </c>
      <c r="M46" s="195"/>
    </row>
    <row r="47" spans="2:37" ht="21" customHeight="1">
      <c r="B47" s="367">
        <v>7</v>
      </c>
      <c r="C47" s="368" t="s">
        <v>18</v>
      </c>
      <c r="D47" s="368" t="s">
        <v>88</v>
      </c>
      <c r="E47" s="395" t="s">
        <v>279</v>
      </c>
      <c r="F47" s="398">
        <v>4053</v>
      </c>
      <c r="G47" s="508">
        <v>0.36099999999999999</v>
      </c>
      <c r="H47" s="509">
        <v>0</v>
      </c>
      <c r="I47" s="508">
        <v>2.65</v>
      </c>
      <c r="J47" s="394">
        <f t="shared" si="4"/>
        <v>3.0110000000000001</v>
      </c>
      <c r="K47" s="457">
        <v>2.9</v>
      </c>
      <c r="L47" s="323">
        <f t="shared" si="5"/>
        <v>1</v>
      </c>
      <c r="M47" s="195"/>
    </row>
    <row r="48" spans="2:37" ht="23.1" customHeight="1">
      <c r="B48" s="367">
        <v>8</v>
      </c>
      <c r="C48" s="368"/>
      <c r="D48" s="368" t="s">
        <v>89</v>
      </c>
      <c r="E48" s="395" t="s">
        <v>280</v>
      </c>
      <c r="F48" s="398">
        <v>18740</v>
      </c>
      <c r="G48" s="508">
        <v>3.1259999999999999</v>
      </c>
      <c r="H48" s="508">
        <v>11.683999999999999</v>
      </c>
      <c r="I48" s="508">
        <v>9.0250000000000004</v>
      </c>
      <c r="J48" s="394">
        <f t="shared" si="4"/>
        <v>23.835000000000001</v>
      </c>
      <c r="K48" s="324">
        <v>11.37</v>
      </c>
      <c r="L48" s="323">
        <f t="shared" si="5"/>
        <v>1</v>
      </c>
      <c r="M48" s="195"/>
    </row>
    <row r="49" spans="2:37" ht="23.1" customHeight="1">
      <c r="B49" s="367">
        <v>9</v>
      </c>
      <c r="C49" s="368" t="s">
        <v>12</v>
      </c>
      <c r="D49" s="368" t="s">
        <v>137</v>
      </c>
      <c r="E49" s="395" t="s">
        <v>281</v>
      </c>
      <c r="F49" s="398">
        <v>2235</v>
      </c>
      <c r="G49" s="508">
        <v>6.7000000000000004E-2</v>
      </c>
      <c r="H49" s="510">
        <v>0.90700000000000003</v>
      </c>
      <c r="I49" s="509">
        <v>0</v>
      </c>
      <c r="J49" s="394">
        <f t="shared" si="4"/>
        <v>0.97399999999999998</v>
      </c>
      <c r="K49" s="324">
        <v>1.44</v>
      </c>
      <c r="L49" s="323">
        <f t="shared" si="5"/>
        <v>0.67638888888888893</v>
      </c>
      <c r="M49" s="195"/>
      <c r="AJ49" s="289"/>
    </row>
    <row r="50" spans="2:37" ht="23.1" customHeight="1">
      <c r="B50" s="367">
        <v>10</v>
      </c>
      <c r="C50" s="368"/>
      <c r="D50" s="368" t="s">
        <v>416</v>
      </c>
      <c r="E50" s="399" t="s">
        <v>281</v>
      </c>
      <c r="F50" s="398">
        <v>40</v>
      </c>
      <c r="G50" s="508">
        <v>0.28299999999999997</v>
      </c>
      <c r="H50" s="509">
        <v>0</v>
      </c>
      <c r="I50" s="508">
        <v>7.9000000000000001E-2</v>
      </c>
      <c r="J50" s="394">
        <f t="shared" si="4"/>
        <v>0.36199999999999999</v>
      </c>
      <c r="K50" s="324">
        <v>0.02</v>
      </c>
      <c r="L50" s="323">
        <f t="shared" si="5"/>
        <v>1</v>
      </c>
      <c r="M50" s="195"/>
      <c r="AJ50" s="289"/>
    </row>
    <row r="51" spans="2:37" ht="23.1" customHeight="1">
      <c r="B51" s="367">
        <f>B50+1</f>
        <v>11</v>
      </c>
      <c r="C51" s="368"/>
      <c r="D51" s="368" t="s">
        <v>417</v>
      </c>
      <c r="E51" s="399" t="s">
        <v>418</v>
      </c>
      <c r="F51" s="398">
        <v>701</v>
      </c>
      <c r="G51" s="508">
        <v>1.544</v>
      </c>
      <c r="H51" s="508">
        <v>0.64900000000000002</v>
      </c>
      <c r="I51" s="509">
        <v>0</v>
      </c>
      <c r="J51" s="394">
        <f t="shared" si="4"/>
        <v>2.1930000000000001</v>
      </c>
      <c r="K51" s="324">
        <v>0.48</v>
      </c>
      <c r="L51" s="323">
        <f t="shared" si="5"/>
        <v>1</v>
      </c>
      <c r="M51" s="195"/>
      <c r="AJ51" s="469"/>
    </row>
    <row r="52" spans="2:37" ht="23.1" customHeight="1">
      <c r="B52" s="367">
        <f t="shared" ref="B52:B58" si="6">B51+1</f>
        <v>12</v>
      </c>
      <c r="C52" s="368"/>
      <c r="D52" s="368" t="s">
        <v>419</v>
      </c>
      <c r="E52" s="399" t="s">
        <v>418</v>
      </c>
      <c r="F52" s="398">
        <v>560</v>
      </c>
      <c r="G52" s="508">
        <v>0.42</v>
      </c>
      <c r="H52" s="508">
        <v>0.45800000000000002</v>
      </c>
      <c r="I52" s="509">
        <v>0</v>
      </c>
      <c r="J52" s="394">
        <f t="shared" si="4"/>
        <v>0.878</v>
      </c>
      <c r="K52" s="324">
        <v>0.24</v>
      </c>
      <c r="L52" s="323">
        <f t="shared" si="5"/>
        <v>1</v>
      </c>
      <c r="M52" s="195"/>
      <c r="AJ52" s="469"/>
    </row>
    <row r="53" spans="2:37" ht="23.1" customHeight="1">
      <c r="B53" s="367">
        <f t="shared" si="6"/>
        <v>13</v>
      </c>
      <c r="C53" s="368"/>
      <c r="D53" s="368" t="s">
        <v>145</v>
      </c>
      <c r="E53" s="399" t="s">
        <v>282</v>
      </c>
      <c r="F53" s="398">
        <v>719</v>
      </c>
      <c r="G53" s="508">
        <v>0.51600000000000001</v>
      </c>
      <c r="H53" s="509">
        <v>0</v>
      </c>
      <c r="I53" s="508">
        <v>0.22900000000000001</v>
      </c>
      <c r="J53" s="394">
        <f t="shared" si="4"/>
        <v>0.745</v>
      </c>
      <c r="K53" s="324">
        <v>0.12</v>
      </c>
      <c r="L53" s="323">
        <f t="shared" si="5"/>
        <v>1</v>
      </c>
      <c r="M53" s="195"/>
      <c r="AJ53" s="469"/>
    </row>
    <row r="54" spans="2:37" ht="23.1" customHeight="1">
      <c r="B54" s="367">
        <f t="shared" si="6"/>
        <v>14</v>
      </c>
      <c r="C54" s="368" t="s">
        <v>420</v>
      </c>
      <c r="D54" s="368" t="s">
        <v>421</v>
      </c>
      <c r="E54" s="399" t="s">
        <v>281</v>
      </c>
      <c r="F54" s="398">
        <v>596</v>
      </c>
      <c r="G54" s="508">
        <v>0.45500000000000002</v>
      </c>
      <c r="H54" s="509">
        <v>0</v>
      </c>
      <c r="I54" s="508">
        <v>0.39800000000000002</v>
      </c>
      <c r="J54" s="394">
        <f t="shared" si="4"/>
        <v>0.85299999999999998</v>
      </c>
      <c r="K54" s="324">
        <v>0.35</v>
      </c>
      <c r="L54" s="323">
        <f t="shared" si="5"/>
        <v>1</v>
      </c>
      <c r="M54" s="195"/>
      <c r="AJ54" s="469"/>
    </row>
    <row r="55" spans="2:37" ht="23.1" customHeight="1">
      <c r="B55" s="367">
        <f t="shared" si="6"/>
        <v>15</v>
      </c>
      <c r="C55" s="368"/>
      <c r="D55" s="368" t="s">
        <v>422</v>
      </c>
      <c r="E55" s="399" t="s">
        <v>281</v>
      </c>
      <c r="F55" s="398">
        <v>119</v>
      </c>
      <c r="G55" s="508">
        <v>0</v>
      </c>
      <c r="H55" s="509">
        <v>0</v>
      </c>
      <c r="I55" s="508">
        <v>0.108</v>
      </c>
      <c r="J55" s="394">
        <f t="shared" si="4"/>
        <v>0.108</v>
      </c>
      <c r="K55" s="324">
        <v>0.01</v>
      </c>
      <c r="L55" s="323">
        <f t="shared" si="5"/>
        <v>1</v>
      </c>
      <c r="M55" s="195"/>
      <c r="AJ55" s="469"/>
    </row>
    <row r="56" spans="2:37" ht="23.1" customHeight="1">
      <c r="B56" s="367">
        <f t="shared" si="6"/>
        <v>16</v>
      </c>
      <c r="C56" s="368"/>
      <c r="D56" s="368" t="s">
        <v>423</v>
      </c>
      <c r="E56" s="399" t="s">
        <v>424</v>
      </c>
      <c r="F56" s="398">
        <v>70</v>
      </c>
      <c r="G56" s="508">
        <v>0.82199999999999995</v>
      </c>
      <c r="H56" s="509">
        <v>0</v>
      </c>
      <c r="I56" s="508">
        <v>3.4000000000000002E-2</v>
      </c>
      <c r="J56" s="394">
        <f t="shared" si="4"/>
        <v>0.85599999999999998</v>
      </c>
      <c r="K56" s="324">
        <v>0.03</v>
      </c>
      <c r="L56" s="323">
        <f t="shared" si="5"/>
        <v>1</v>
      </c>
      <c r="M56" s="195"/>
      <c r="AJ56" s="469"/>
    </row>
    <row r="57" spans="2:37" ht="23.1" customHeight="1">
      <c r="B57" s="367">
        <f t="shared" si="6"/>
        <v>17</v>
      </c>
      <c r="C57" s="368" t="s">
        <v>14</v>
      </c>
      <c r="D57" s="368" t="s">
        <v>425</v>
      </c>
      <c r="E57" s="399" t="s">
        <v>426</v>
      </c>
      <c r="F57" s="398">
        <v>2036</v>
      </c>
      <c r="G57" s="508">
        <v>0</v>
      </c>
      <c r="H57" s="508">
        <v>0.27300000000000002</v>
      </c>
      <c r="I57" s="508">
        <v>0.25900000000000001</v>
      </c>
      <c r="J57" s="394">
        <f t="shared" si="4"/>
        <v>0.53200000000000003</v>
      </c>
      <c r="K57" s="324">
        <v>1.63</v>
      </c>
      <c r="L57" s="323">
        <f t="shared" si="5"/>
        <v>0.32638036809815957</v>
      </c>
      <c r="M57" s="195"/>
      <c r="AJ57" s="469"/>
    </row>
    <row r="58" spans="2:37" ht="23.1" customHeight="1" thickBot="1">
      <c r="B58" s="367">
        <f t="shared" si="6"/>
        <v>18</v>
      </c>
      <c r="C58" s="470"/>
      <c r="D58" s="470" t="s">
        <v>427</v>
      </c>
      <c r="E58" s="471" t="s">
        <v>428</v>
      </c>
      <c r="F58" s="472">
        <v>1296</v>
      </c>
      <c r="G58" s="508">
        <v>2.7E-2</v>
      </c>
      <c r="H58" s="508">
        <v>0.20499999999999999</v>
      </c>
      <c r="I58" s="508">
        <v>5.0000000000000001E-3</v>
      </c>
      <c r="J58" s="394">
        <f t="shared" si="4"/>
        <v>0.23699999999999999</v>
      </c>
      <c r="K58" s="473">
        <v>0.93</v>
      </c>
      <c r="L58" s="323">
        <f t="shared" si="5"/>
        <v>0.25483870967741934</v>
      </c>
      <c r="M58" s="195"/>
      <c r="AJ58" s="469"/>
    </row>
    <row r="59" spans="2:37" ht="23.1" customHeight="1" thickBot="1">
      <c r="B59" s="298" t="s">
        <v>343</v>
      </c>
      <c r="C59" s="568" t="s">
        <v>125</v>
      </c>
      <c r="D59" s="568"/>
      <c r="E59" s="317"/>
      <c r="F59" s="327">
        <f>SUM(F41:F58)</f>
        <v>49503</v>
      </c>
      <c r="G59" s="310">
        <f>SUM(G41:G58)</f>
        <v>29.079000000000004</v>
      </c>
      <c r="H59" s="310">
        <f>SUM(H41:H58)</f>
        <v>24.262999999999998</v>
      </c>
      <c r="I59" s="310">
        <f>SUM(I41:I58)</f>
        <v>25.927</v>
      </c>
      <c r="J59" s="310">
        <f>SUM(G59+H59+I59)</f>
        <v>79.269000000000005</v>
      </c>
      <c r="K59" s="301">
        <f>SUM(K41:K58)</f>
        <v>25.691000000000003</v>
      </c>
      <c r="L59" s="302"/>
      <c r="M59" s="195"/>
    </row>
    <row r="60" spans="2:37" ht="23.1" customHeight="1" thickBot="1">
      <c r="B60" s="298" t="s">
        <v>73</v>
      </c>
      <c r="C60" s="568" t="s">
        <v>74</v>
      </c>
      <c r="D60" s="568"/>
      <c r="E60" s="317"/>
      <c r="F60" s="400"/>
      <c r="G60" s="401"/>
      <c r="H60" s="319"/>
      <c r="I60" s="319"/>
      <c r="J60" s="319"/>
      <c r="K60" s="319"/>
      <c r="L60" s="321"/>
      <c r="M60" s="194"/>
    </row>
    <row r="61" spans="2:37" ht="26.25" customHeight="1">
      <c r="B61" s="361">
        <v>1</v>
      </c>
      <c r="C61" s="362" t="s">
        <v>13</v>
      </c>
      <c r="D61" s="362" t="s">
        <v>166</v>
      </c>
      <c r="E61" s="392" t="s">
        <v>283</v>
      </c>
      <c r="F61" s="396">
        <v>1379</v>
      </c>
      <c r="G61" s="402">
        <v>0</v>
      </c>
      <c r="H61" s="402">
        <v>0.14799999999999999</v>
      </c>
      <c r="I61" s="402">
        <v>0.28199999999999997</v>
      </c>
      <c r="J61" s="405">
        <f>G61+H61+I61</f>
        <v>0.42999999999999994</v>
      </c>
      <c r="K61" s="459">
        <v>0.41499999999999998</v>
      </c>
      <c r="L61" s="323">
        <v>1</v>
      </c>
      <c r="M61" s="189"/>
      <c r="AK61" s="234" t="s">
        <v>355</v>
      </c>
    </row>
    <row r="62" spans="2:37" ht="27" customHeight="1">
      <c r="B62" s="367">
        <v>2</v>
      </c>
      <c r="C62" s="368"/>
      <c r="D62" s="368" t="s">
        <v>139</v>
      </c>
      <c r="E62" s="395" t="s">
        <v>284</v>
      </c>
      <c r="F62" s="398">
        <v>989</v>
      </c>
      <c r="G62" s="403">
        <v>0.82</v>
      </c>
      <c r="H62" s="403">
        <v>0.46400000000000002</v>
      </c>
      <c r="I62" s="404"/>
      <c r="J62" s="405">
        <f>I62+H62+G62</f>
        <v>1.284</v>
      </c>
      <c r="K62" s="406">
        <v>0.46</v>
      </c>
      <c r="L62" s="323">
        <f t="shared" ref="L62:L73" si="7">IF(K62=0,0,(IF(J62/K62&gt;1,1,J62/K62)))</f>
        <v>1</v>
      </c>
      <c r="M62" s="468">
        <f t="shared" ref="M62" si="8">IF(L62=0,0,(IF(K62/L62&gt;1,1,K62/L62)))</f>
        <v>0.46</v>
      </c>
      <c r="N62" s="468">
        <f t="shared" ref="N62" si="9">IF(M62=0,0,(IF(L62/M62&gt;1,1,L62/M62)))</f>
        <v>1</v>
      </c>
      <c r="O62" s="468">
        <f t="shared" ref="O62" si="10">IF(N62=0,0,(IF(M62/N62&gt;1,1,M62/N62)))</f>
        <v>0.46</v>
      </c>
      <c r="P62" s="468">
        <f t="shared" ref="P62" si="11">IF(O62=0,0,(IF(N62/O62&gt;1,1,N62/O62)))</f>
        <v>1</v>
      </c>
      <c r="Q62" s="468">
        <f t="shared" ref="Q62" si="12">IF(P62=0,0,(IF(O62/P62&gt;1,1,O62/P62)))</f>
        <v>0.46</v>
      </c>
      <c r="R62" s="468">
        <f t="shared" ref="R62" si="13">IF(Q62=0,0,(IF(P62/Q62&gt;1,1,P62/Q62)))</f>
        <v>1</v>
      </c>
      <c r="S62" s="468">
        <f t="shared" ref="S62" si="14">IF(R62=0,0,(IF(Q62/R62&gt;1,1,Q62/R62)))</f>
        <v>0.46</v>
      </c>
      <c r="T62" s="468">
        <f t="shared" ref="T62" si="15">IF(S62=0,0,(IF(R62/S62&gt;1,1,R62/S62)))</f>
        <v>1</v>
      </c>
      <c r="U62" s="468">
        <f t="shared" ref="U62" si="16">IF(T62=0,0,(IF(S62/T62&gt;1,1,S62/T62)))</f>
        <v>0.46</v>
      </c>
      <c r="V62" s="468">
        <f t="shared" ref="V62" si="17">IF(U62=0,0,(IF(T62/U62&gt;1,1,T62/U62)))</f>
        <v>1</v>
      </c>
      <c r="W62" s="468">
        <f t="shared" ref="W62" si="18">IF(V62=0,0,(IF(U62/V62&gt;1,1,U62/V62)))</f>
        <v>0.46</v>
      </c>
      <c r="X62" s="468">
        <f t="shared" ref="X62" si="19">IF(W62=0,0,(IF(V62/W62&gt;1,1,V62/W62)))</f>
        <v>1</v>
      </c>
      <c r="Y62" s="468">
        <f t="shared" ref="Y62" si="20">IF(X62=0,0,(IF(W62/X62&gt;1,1,W62/X62)))</f>
        <v>0.46</v>
      </c>
      <c r="Z62" s="468">
        <f t="shared" ref="Z62" si="21">IF(Y62=0,0,(IF(X62/Y62&gt;1,1,X62/Y62)))</f>
        <v>1</v>
      </c>
      <c r="AA62" s="468">
        <f t="shared" ref="AA62" si="22">IF(Z62=0,0,(IF(Y62/Z62&gt;1,1,Y62/Z62)))</f>
        <v>0.46</v>
      </c>
      <c r="AB62" s="468">
        <f t="shared" ref="AB62" si="23">IF(AA62=0,0,(IF(Z62/AA62&gt;1,1,Z62/AA62)))</f>
        <v>1</v>
      </c>
      <c r="AC62" s="468">
        <f t="shared" ref="AC62" si="24">IF(AB62=0,0,(IF(AA62/AB62&gt;1,1,AA62/AB62)))</f>
        <v>0.46</v>
      </c>
      <c r="AD62" s="468">
        <f t="shared" ref="AD62" si="25">IF(AC62=0,0,(IF(AB62/AC62&gt;1,1,AB62/AC62)))</f>
        <v>1</v>
      </c>
      <c r="AE62" s="468">
        <f t="shared" ref="AE62" si="26">IF(AD62=0,0,(IF(AC62/AD62&gt;1,1,AC62/AD62)))</f>
        <v>0.46</v>
      </c>
      <c r="AF62" s="468">
        <f t="shared" ref="AF62" si="27">IF(AE62=0,0,(IF(AD62/AE62&gt;1,1,AD62/AE62)))</f>
        <v>1</v>
      </c>
      <c r="AG62" s="468">
        <f t="shared" ref="AG62" si="28">IF(AF62=0,0,(IF(AE62/AF62&gt;1,1,AE62/AF62)))</f>
        <v>0.46</v>
      </c>
      <c r="AH62" s="468">
        <f t="shared" ref="AH62" si="29">IF(AG62=0,0,(IF(AF62/AG62&gt;1,1,AF62/AG62)))</f>
        <v>1</v>
      </c>
      <c r="AI62" s="468">
        <f t="shared" ref="AI62" si="30">IF(AH62=0,0,(IF(AG62/AH62&gt;1,1,AG62/AH62)))</f>
        <v>0.46</v>
      </c>
    </row>
    <row r="63" spans="2:37" ht="23.1" customHeight="1">
      <c r="B63" s="367">
        <v>3</v>
      </c>
      <c r="C63" s="368" t="s">
        <v>18</v>
      </c>
      <c r="D63" s="368" t="s">
        <v>340</v>
      </c>
      <c r="E63" s="395" t="s">
        <v>341</v>
      </c>
      <c r="F63" s="398">
        <v>9818</v>
      </c>
      <c r="G63" s="408">
        <v>0</v>
      </c>
      <c r="H63" s="408">
        <v>0</v>
      </c>
      <c r="I63" s="408">
        <v>0</v>
      </c>
      <c r="J63" s="405">
        <f>I63+H63+G63</f>
        <v>0</v>
      </c>
      <c r="K63" s="409">
        <v>0</v>
      </c>
      <c r="L63" s="323">
        <v>1</v>
      </c>
      <c r="M63" s="189"/>
    </row>
    <row r="64" spans="2:37" ht="23.1" customHeight="1">
      <c r="B64" s="367">
        <v>4</v>
      </c>
      <c r="C64" s="368" t="s">
        <v>20</v>
      </c>
      <c r="D64" s="368" t="s">
        <v>140</v>
      </c>
      <c r="E64" s="395" t="s">
        <v>286</v>
      </c>
      <c r="F64" s="398">
        <v>1590</v>
      </c>
      <c r="G64" s="410">
        <v>0</v>
      </c>
      <c r="H64" s="403">
        <v>0.24199999999999999</v>
      </c>
      <c r="I64" s="404"/>
      <c r="J64" s="405">
        <f>I64+H64+G64</f>
        <v>0.24199999999999999</v>
      </c>
      <c r="K64" s="406">
        <v>0.22800000000000001</v>
      </c>
      <c r="L64" s="323">
        <f t="shared" si="7"/>
        <v>1</v>
      </c>
      <c r="M64" s="189"/>
    </row>
    <row r="65" spans="2:40" ht="23.1" customHeight="1">
      <c r="B65" s="367">
        <v>5</v>
      </c>
      <c r="C65" s="368" t="s">
        <v>24</v>
      </c>
      <c r="D65" s="411" t="s">
        <v>244</v>
      </c>
      <c r="E65" s="395" t="s">
        <v>287</v>
      </c>
      <c r="F65" s="398">
        <v>163</v>
      </c>
      <c r="G65" s="408">
        <v>0</v>
      </c>
      <c r="H65" s="408">
        <v>3.9E-2</v>
      </c>
      <c r="I65" s="408">
        <v>1.2E-2</v>
      </c>
      <c r="J65" s="405">
        <f>G65+H65+I65</f>
        <v>5.1000000000000004E-2</v>
      </c>
      <c r="K65" s="459">
        <v>0.05</v>
      </c>
      <c r="L65" s="323">
        <f t="shared" si="7"/>
        <v>1</v>
      </c>
      <c r="M65" s="189"/>
      <c r="AN65" s="463"/>
    </row>
    <row r="66" spans="2:40" ht="23.1" customHeight="1">
      <c r="B66" s="367">
        <v>6</v>
      </c>
      <c r="C66" s="368" t="s">
        <v>22</v>
      </c>
      <c r="D66" s="368" t="s">
        <v>141</v>
      </c>
      <c r="E66" s="395" t="s">
        <v>288</v>
      </c>
      <c r="F66" s="398">
        <v>1302</v>
      </c>
      <c r="G66" s="408">
        <v>0</v>
      </c>
      <c r="H66" s="408">
        <v>0.20599999999999999</v>
      </c>
      <c r="I66" s="408">
        <v>0.22900000000000001</v>
      </c>
      <c r="J66" s="405">
        <f>+I66+H66+G66</f>
        <v>0.435</v>
      </c>
      <c r="K66" s="406">
        <v>0.43</v>
      </c>
      <c r="L66" s="323">
        <f t="shared" si="7"/>
        <v>1</v>
      </c>
      <c r="M66" s="189"/>
    </row>
    <row r="67" spans="2:40" ht="24" customHeight="1">
      <c r="B67" s="367">
        <v>7</v>
      </c>
      <c r="C67" s="368" t="s">
        <v>24</v>
      </c>
      <c r="D67" s="368" t="s">
        <v>25</v>
      </c>
      <c r="E67" s="395" t="s">
        <v>289</v>
      </c>
      <c r="F67" s="398">
        <v>2805</v>
      </c>
      <c r="G67" s="403">
        <v>0</v>
      </c>
      <c r="H67" s="412">
        <v>0.74099999999999999</v>
      </c>
      <c r="I67" s="403">
        <v>1.8859999999999999</v>
      </c>
      <c r="J67" s="405">
        <f>+I67+H67+G67</f>
        <v>2.6269999999999998</v>
      </c>
      <c r="K67" s="457">
        <v>2.6019999999999999</v>
      </c>
      <c r="L67" s="323">
        <f t="shared" si="7"/>
        <v>1</v>
      </c>
      <c r="M67" s="189"/>
    </row>
    <row r="68" spans="2:40" ht="23.1" customHeight="1">
      <c r="B68" s="367">
        <v>8</v>
      </c>
      <c r="C68" s="368"/>
      <c r="D68" s="368" t="s">
        <v>142</v>
      </c>
      <c r="E68" s="395" t="s">
        <v>290</v>
      </c>
      <c r="F68" s="398">
        <v>683</v>
      </c>
      <c r="G68" s="408">
        <v>0</v>
      </c>
      <c r="H68" s="413"/>
      <c r="I68" s="408">
        <v>0.20799999999999999</v>
      </c>
      <c r="J68" s="405">
        <f>+I68+H68+G68</f>
        <v>0.20799999999999999</v>
      </c>
      <c r="K68" s="407">
        <v>0.2</v>
      </c>
      <c r="L68" s="323">
        <f t="shared" si="7"/>
        <v>1</v>
      </c>
      <c r="M68" s="189"/>
    </row>
    <row r="69" spans="2:40" ht="23.1" customHeight="1">
      <c r="B69" s="367">
        <v>9</v>
      </c>
      <c r="C69" s="368" t="s">
        <v>26</v>
      </c>
      <c r="D69" s="368" t="s">
        <v>27</v>
      </c>
      <c r="E69" s="395" t="s">
        <v>291</v>
      </c>
      <c r="F69" s="398">
        <v>2617</v>
      </c>
      <c r="G69" s="408">
        <v>0</v>
      </c>
      <c r="H69" s="408">
        <v>0</v>
      </c>
      <c r="I69" s="408">
        <v>0</v>
      </c>
      <c r="J69" s="405">
        <f>G69+H69+I69</f>
        <v>0</v>
      </c>
      <c r="K69" s="406">
        <v>0</v>
      </c>
      <c r="L69" s="323">
        <v>1</v>
      </c>
      <c r="M69" s="189"/>
    </row>
    <row r="70" spans="2:40" ht="23.1" customHeight="1">
      <c r="B70" s="367">
        <v>10</v>
      </c>
      <c r="C70" s="368"/>
      <c r="D70" s="368" t="s">
        <v>135</v>
      </c>
      <c r="E70" s="395" t="s">
        <v>292</v>
      </c>
      <c r="F70" s="398">
        <v>1536</v>
      </c>
      <c r="G70" s="414">
        <v>0</v>
      </c>
      <c r="H70" s="414">
        <v>0</v>
      </c>
      <c r="I70" s="414">
        <v>0</v>
      </c>
      <c r="J70" s="405">
        <f>G70+H70+I70</f>
        <v>0</v>
      </c>
      <c r="K70" s="409">
        <v>0</v>
      </c>
      <c r="L70" s="323">
        <v>1</v>
      </c>
      <c r="M70" s="249">
        <v>1.0309999999999999</v>
      </c>
    </row>
    <row r="71" spans="2:40" ht="23.1" customHeight="1">
      <c r="B71" s="367">
        <v>11</v>
      </c>
      <c r="C71" s="368" t="s">
        <v>18</v>
      </c>
      <c r="D71" s="368" t="s">
        <v>356</v>
      </c>
      <c r="E71" s="395" t="s">
        <v>285</v>
      </c>
      <c r="F71" s="398">
        <v>7938</v>
      </c>
      <c r="G71" s="408">
        <v>47.712000000000003</v>
      </c>
      <c r="H71" s="404"/>
      <c r="I71" s="408">
        <v>3.3290000000000002</v>
      </c>
      <c r="J71" s="405">
        <f>+I71+H71+G71</f>
        <v>51.041000000000004</v>
      </c>
      <c r="K71" s="406">
        <v>3.32</v>
      </c>
      <c r="L71" s="323">
        <f t="shared" si="7"/>
        <v>1</v>
      </c>
      <c r="M71" s="189"/>
    </row>
    <row r="72" spans="2:40" ht="23.25" customHeight="1">
      <c r="B72" s="367">
        <v>12</v>
      </c>
      <c r="C72" s="368"/>
      <c r="D72" s="368" t="s">
        <v>227</v>
      </c>
      <c r="E72" s="395" t="s">
        <v>285</v>
      </c>
      <c r="F72" s="398">
        <v>16055</v>
      </c>
      <c r="G72" s="408">
        <v>39.670999999999999</v>
      </c>
      <c r="H72" s="404"/>
      <c r="I72" s="408">
        <v>13.534000000000001</v>
      </c>
      <c r="J72" s="405">
        <f>G72+H72+I72</f>
        <v>53.204999999999998</v>
      </c>
      <c r="K72" s="458">
        <v>13.525</v>
      </c>
      <c r="L72" s="323">
        <f t="shared" si="7"/>
        <v>1</v>
      </c>
      <c r="M72" s="189"/>
    </row>
    <row r="73" spans="2:40" ht="23.1" customHeight="1" thickBot="1">
      <c r="B73" s="374">
        <v>13</v>
      </c>
      <c r="C73" s="375"/>
      <c r="D73" s="375" t="s">
        <v>228</v>
      </c>
      <c r="E73" s="415" t="s">
        <v>293</v>
      </c>
      <c r="F73" s="416">
        <v>37451</v>
      </c>
      <c r="G73" s="417">
        <v>0</v>
      </c>
      <c r="H73" s="417">
        <v>16.428999999999998</v>
      </c>
      <c r="I73" s="417">
        <v>16.030999999999999</v>
      </c>
      <c r="J73" s="418">
        <f>I73+H73+G73</f>
        <v>32.459999999999994</v>
      </c>
      <c r="K73" s="419">
        <v>32.450000000000003</v>
      </c>
      <c r="L73" s="323">
        <f t="shared" si="7"/>
        <v>1</v>
      </c>
      <c r="M73" s="189"/>
    </row>
    <row r="74" spans="2:40" ht="23.1" customHeight="1" thickBot="1">
      <c r="B74" s="298"/>
      <c r="C74" s="568" t="s">
        <v>126</v>
      </c>
      <c r="D74" s="568"/>
      <c r="E74" s="327"/>
      <c r="F74" s="327">
        <f>SUM(F61:F73)</f>
        <v>84326</v>
      </c>
      <c r="G74" s="328">
        <f>SUM(G61:G73)</f>
        <v>88.203000000000003</v>
      </c>
      <c r="H74" s="311">
        <f>SUM(H61:H73)</f>
        <v>18.268999999999998</v>
      </c>
      <c r="I74" s="311">
        <f>SUM(I61:I73)</f>
        <v>35.510999999999996</v>
      </c>
      <c r="J74" s="329">
        <f>+I74+H74+G74</f>
        <v>141.983</v>
      </c>
      <c r="K74" s="311">
        <f>SUM(K61:K73)</f>
        <v>53.680000000000007</v>
      </c>
      <c r="L74" s="518"/>
      <c r="M74" s="196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407</v>
      </c>
      <c r="F76" s="48"/>
      <c r="H76" s="236" t="s">
        <v>354</v>
      </c>
      <c r="I76" s="209" t="s">
        <v>350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348</v>
      </c>
      <c r="F78" s="214"/>
      <c r="H78" s="236" t="s">
        <v>354</v>
      </c>
      <c r="I78" s="209" t="s">
        <v>351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349</v>
      </c>
      <c r="F80" s="214"/>
      <c r="H80" s="236" t="s">
        <v>354</v>
      </c>
      <c r="I80" s="209" t="s">
        <v>352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8"/>
      <c r="E82" s="209" t="s">
        <v>408</v>
      </c>
      <c r="F82" s="214"/>
      <c r="H82" s="236" t="s">
        <v>354</v>
      </c>
      <c r="I82" s="209" t="s">
        <v>353</v>
      </c>
      <c r="J82" s="178"/>
    </row>
    <row r="83" spans="4:10">
      <c r="F83" s="214"/>
    </row>
    <row r="127" spans="37:42">
      <c r="AK127" s="448"/>
      <c r="AP127" s="234"/>
    </row>
  </sheetData>
  <mergeCells count="14">
    <mergeCell ref="B1:L1"/>
    <mergeCell ref="B3:L3"/>
    <mergeCell ref="B5:B7"/>
    <mergeCell ref="H5:I5"/>
    <mergeCell ref="D5:D7"/>
    <mergeCell ref="C74:D74"/>
    <mergeCell ref="C40:D40"/>
    <mergeCell ref="C60:D60"/>
    <mergeCell ref="C5:C7"/>
    <mergeCell ref="B2:L2"/>
    <mergeCell ref="L6:L7"/>
    <mergeCell ref="C39:D39"/>
    <mergeCell ref="C59:D59"/>
    <mergeCell ref="C9:D9"/>
  </mergeCells>
  <phoneticPr fontId="10" type="noConversion"/>
  <conditionalFormatting sqref="L10:L38 L41:L58">
    <cfRule type="cellIs" dxfId="11" priority="13" operator="between">
      <formula>0.3</formula>
      <formula>0.5</formula>
    </cfRule>
    <cfRule type="cellIs" dxfId="10" priority="14" operator="between">
      <formula>0.5</formula>
      <formula>0.7</formula>
    </cfRule>
    <cfRule type="cellIs" dxfId="9" priority="15" operator="greaterThan">
      <formula>0.7</formula>
    </cfRule>
    <cfRule type="cellIs" dxfId="8" priority="16" operator="lessThan">
      <formula>0.3</formula>
    </cfRule>
  </conditionalFormatting>
  <conditionalFormatting sqref="L61:L74">
    <cfRule type="cellIs" dxfId="7" priority="1" operator="between">
      <formula>0.3</formula>
      <formula>0.5</formula>
    </cfRule>
    <cfRule type="cellIs" dxfId="6" priority="2" operator="between">
      <formula>0.5</formula>
      <formula>0.7</formula>
    </cfRule>
    <cfRule type="cellIs" dxfId="5" priority="3" operator="greaterThan">
      <formula>0.7</formula>
    </cfRule>
    <cfRule type="cellIs" dxfId="4" priority="4" operator="lessThan">
      <formula>0.3</formula>
    </cfRule>
  </conditionalFormatting>
  <conditionalFormatting sqref="M62:AI62">
    <cfRule type="cellIs" dxfId="3" priority="9" operator="between">
      <formula>0.3</formula>
      <formula>0.5</formula>
    </cfRule>
    <cfRule type="cellIs" dxfId="2" priority="10" operator="between">
      <formula>0.5</formula>
      <formula>0.7</formula>
    </cfRule>
    <cfRule type="cellIs" dxfId="1" priority="11" operator="greaterThan">
      <formula>0.7</formula>
    </cfRule>
    <cfRule type="cellIs" dxfId="0" priority="12" operator="lessThan">
      <formula>0.3</formula>
    </cfRule>
  </conditionalFormatting>
  <printOptions horizontalCentered="1"/>
  <pageMargins left="0.47244094488188981" right="7.874015748031496E-2" top="0.11811023622047245" bottom="3.937007874015748E-2" header="0.31496062992125984" footer="0.31496062992125984"/>
  <pageSetup paperSize="9" scale="47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79" t="s">
        <v>67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121"/>
      <c r="M1" s="22"/>
    </row>
    <row r="2" spans="1:18" ht="24.75">
      <c r="A2" s="579" t="s">
        <v>133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121"/>
      <c r="M2" s="22"/>
    </row>
    <row r="3" spans="1:18" ht="21.75">
      <c r="A3" s="580" t="s">
        <v>175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37"/>
      <c r="M3" s="109"/>
    </row>
    <row r="4" spans="1:18" ht="15.75" thickBot="1">
      <c r="A4" s="1" t="s">
        <v>68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81" t="s">
        <v>0</v>
      </c>
      <c r="B5" s="583" t="s">
        <v>91</v>
      </c>
      <c r="C5" s="584"/>
      <c r="D5" s="589" t="s">
        <v>4</v>
      </c>
      <c r="E5" s="99" t="s">
        <v>47</v>
      </c>
      <c r="F5" s="101" t="s">
        <v>53</v>
      </c>
      <c r="G5" s="591" t="s">
        <v>50</v>
      </c>
      <c r="H5" s="592"/>
      <c r="I5" s="105" t="s">
        <v>53</v>
      </c>
      <c r="J5" s="107" t="s">
        <v>53</v>
      </c>
      <c r="K5" s="110" t="s">
        <v>56</v>
      </c>
      <c r="L5" s="142"/>
      <c r="M5" s="65"/>
    </row>
    <row r="6" spans="1:18" ht="15.75">
      <c r="A6" s="582"/>
      <c r="B6" s="585"/>
      <c r="C6" s="586"/>
      <c r="D6" s="590"/>
      <c r="E6" s="100" t="s">
        <v>48</v>
      </c>
      <c r="F6" s="102" t="s">
        <v>58</v>
      </c>
      <c r="G6" s="103" t="s">
        <v>51</v>
      </c>
      <c r="H6" s="104" t="s">
        <v>52</v>
      </c>
      <c r="I6" s="106" t="s">
        <v>54</v>
      </c>
      <c r="J6" s="108" t="s">
        <v>55</v>
      </c>
      <c r="K6" s="593" t="s">
        <v>57</v>
      </c>
      <c r="L6" s="155"/>
      <c r="M6" s="65"/>
    </row>
    <row r="7" spans="1:18" ht="19.5" thickBot="1">
      <c r="A7" s="582"/>
      <c r="B7" s="587"/>
      <c r="C7" s="588"/>
      <c r="D7" s="590"/>
      <c r="E7" s="100" t="s">
        <v>49</v>
      </c>
      <c r="F7" s="113" t="s">
        <v>94</v>
      </c>
      <c r="G7" s="114" t="s">
        <v>94</v>
      </c>
      <c r="H7" s="115" t="s">
        <v>94</v>
      </c>
      <c r="I7" s="111" t="s">
        <v>94</v>
      </c>
      <c r="J7" s="112" t="s">
        <v>94</v>
      </c>
      <c r="K7" s="594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60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69</v>
      </c>
      <c r="B9" s="600" t="s">
        <v>70</v>
      </c>
      <c r="C9" s="601"/>
      <c r="D9" s="601"/>
      <c r="E9" s="16"/>
      <c r="F9" s="16"/>
      <c r="G9" s="16"/>
      <c r="H9" s="16"/>
      <c r="I9" s="16"/>
      <c r="J9" s="16"/>
      <c r="K9" s="24"/>
      <c r="L9" s="122"/>
      <c r="M9" s="154" t="s">
        <v>176</v>
      </c>
      <c r="N9" s="161" t="s">
        <v>177</v>
      </c>
      <c r="O9" s="161" t="s">
        <v>178</v>
      </c>
      <c r="P9" s="161" t="s">
        <v>179</v>
      </c>
      <c r="Q9" s="161" t="s">
        <v>180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66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66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61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65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62</v>
      </c>
      <c r="E14" s="12">
        <v>3517</v>
      </c>
      <c r="F14" s="61">
        <v>216.76</v>
      </c>
      <c r="G14" s="61" t="s">
        <v>66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174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64</v>
      </c>
      <c r="E15" s="12">
        <v>500</v>
      </c>
      <c r="F15" s="35">
        <v>121.754</v>
      </c>
      <c r="G15" s="39" t="s">
        <v>66</v>
      </c>
      <c r="H15" s="39" t="s">
        <v>66</v>
      </c>
      <c r="I15" s="4">
        <f t="shared" si="0"/>
        <v>121.754</v>
      </c>
      <c r="J15" s="39">
        <v>0.44600000000000001</v>
      </c>
      <c r="K15" s="160">
        <v>1</v>
      </c>
      <c r="L15" s="158" t="s">
        <v>174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81</v>
      </c>
      <c r="E16" s="12">
        <v>1176</v>
      </c>
      <c r="F16" s="61">
        <v>106.40900000000001</v>
      </c>
      <c r="G16" s="53" t="s">
        <v>66</v>
      </c>
      <c r="H16" s="53" t="s">
        <v>66</v>
      </c>
      <c r="I16" s="10">
        <f t="shared" si="0"/>
        <v>106.40900000000001</v>
      </c>
      <c r="J16" s="53">
        <v>1.046</v>
      </c>
      <c r="K16" s="160">
        <v>1</v>
      </c>
      <c r="L16" s="158" t="s">
        <v>174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157</v>
      </c>
      <c r="E17" s="11">
        <v>1.5209999999999999</v>
      </c>
      <c r="F17" s="61">
        <v>1.9450000000000001</v>
      </c>
      <c r="G17" s="53" t="s">
        <v>66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174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158</v>
      </c>
      <c r="E18" s="11">
        <v>2.3879999999999999</v>
      </c>
      <c r="F18" s="61">
        <v>54.680999999999997</v>
      </c>
      <c r="G18" s="53" t="s">
        <v>66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174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82</v>
      </c>
      <c r="E19" s="13">
        <v>1330</v>
      </c>
      <c r="F19" s="39">
        <v>44.451999999999998</v>
      </c>
      <c r="G19" s="39">
        <v>1.877</v>
      </c>
      <c r="H19" s="39" t="s">
        <v>66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63</v>
      </c>
      <c r="E20" s="13">
        <v>3040</v>
      </c>
      <c r="F20" s="55">
        <v>40.880000000000003</v>
      </c>
      <c r="G20" s="53" t="s">
        <v>66</v>
      </c>
      <c r="H20" s="53" t="s">
        <v>66</v>
      </c>
      <c r="I20" s="54">
        <f>+H20+G20+F20</f>
        <v>40.880000000000003</v>
      </c>
      <c r="J20" s="144">
        <v>3.47</v>
      </c>
      <c r="K20" s="160">
        <v>1</v>
      </c>
      <c r="L20" s="158" t="s">
        <v>174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97" t="s">
        <v>124</v>
      </c>
      <c r="C21" s="598"/>
      <c r="D21" s="599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71</v>
      </c>
      <c r="B22" s="604" t="s">
        <v>72</v>
      </c>
      <c r="C22" s="605"/>
      <c r="D22" s="605"/>
      <c r="E22" s="58"/>
      <c r="F22" s="595"/>
      <c r="G22" s="596"/>
      <c r="H22" s="596"/>
      <c r="I22" s="596"/>
      <c r="J22" s="596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83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84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85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86</v>
      </c>
      <c r="C27" s="6">
        <f t="shared" si="6"/>
        <v>5</v>
      </c>
      <c r="D27" s="3" t="s">
        <v>136</v>
      </c>
      <c r="E27" s="12">
        <v>464</v>
      </c>
      <c r="F27" s="39">
        <v>4.1580000000000004</v>
      </c>
      <c r="G27" s="39" t="s">
        <v>66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87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88</v>
      </c>
      <c r="E29" s="12">
        <v>4053</v>
      </c>
      <c r="F29" s="39">
        <v>8.5429999999999993</v>
      </c>
      <c r="G29" s="39" t="s">
        <v>66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89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137</v>
      </c>
      <c r="E31" s="12">
        <v>2342</v>
      </c>
      <c r="F31" s="39" t="s">
        <v>66</v>
      </c>
      <c r="G31" s="4">
        <v>0.40899999999999997</v>
      </c>
      <c r="H31" s="39" t="s">
        <v>66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145</v>
      </c>
      <c r="E32" s="4">
        <v>1.06</v>
      </c>
      <c r="F32" s="39" t="s">
        <v>66</v>
      </c>
      <c r="G32" s="39">
        <v>0.27</v>
      </c>
      <c r="H32" s="39" t="s">
        <v>66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90</v>
      </c>
      <c r="E33" s="12">
        <v>1342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150" t="s">
        <v>173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143</v>
      </c>
      <c r="E34" s="59" t="s">
        <v>144</v>
      </c>
      <c r="F34" s="60">
        <v>18.137</v>
      </c>
      <c r="G34" s="39" t="s">
        <v>66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97" t="s">
        <v>125</v>
      </c>
      <c r="C35" s="598"/>
      <c r="D35" s="599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73</v>
      </c>
      <c r="B36" s="602" t="s">
        <v>74</v>
      </c>
      <c r="C36" s="603"/>
      <c r="D36" s="603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166</v>
      </c>
      <c r="E37" s="18">
        <v>1379</v>
      </c>
      <c r="F37" s="77">
        <v>1.0269999999999999</v>
      </c>
      <c r="G37" s="77" t="s">
        <v>66</v>
      </c>
      <c r="H37" s="77" t="s">
        <v>66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139</v>
      </c>
      <c r="E38" s="18">
        <v>989</v>
      </c>
      <c r="F38" s="39">
        <v>2.87</v>
      </c>
      <c r="G38" s="39">
        <v>0.64800000000000002</v>
      </c>
      <c r="H38" s="61" t="s">
        <v>66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66</v>
      </c>
      <c r="H39" s="39" t="s">
        <v>66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162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66</v>
      </c>
      <c r="G40" s="39" t="s">
        <v>66</v>
      </c>
      <c r="H40" s="39" t="s">
        <v>66</v>
      </c>
      <c r="I40" s="39" t="s">
        <v>66</v>
      </c>
      <c r="J40" s="39" t="s">
        <v>66</v>
      </c>
      <c r="K40" s="150" t="s">
        <v>173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140</v>
      </c>
      <c r="E42" s="12">
        <v>1590</v>
      </c>
      <c r="F42" s="39">
        <v>9.5000000000000001E-2</v>
      </c>
      <c r="G42" s="39">
        <v>1.4019999999999999</v>
      </c>
      <c r="H42" s="39" t="s">
        <v>66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66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141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66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142</v>
      </c>
      <c r="E46" s="12">
        <v>683</v>
      </c>
      <c r="F46" s="61">
        <v>1.4350000000000001</v>
      </c>
      <c r="G46" s="61">
        <v>0.42099999999999999</v>
      </c>
      <c r="H46" s="61" t="s">
        <v>66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66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135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97" t="s">
        <v>126</v>
      </c>
      <c r="C49" s="598"/>
      <c r="D49" s="599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168</v>
      </c>
      <c r="E51" s="132"/>
      <c r="F51" s="131" t="s">
        <v>172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169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171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170</v>
      </c>
      <c r="G57" s="130"/>
      <c r="H57" s="130"/>
      <c r="I57" s="130"/>
    </row>
  </sheetData>
  <mergeCells count="15">
    <mergeCell ref="F22:J22"/>
    <mergeCell ref="B35:D35"/>
    <mergeCell ref="B9:D9"/>
    <mergeCell ref="B36:D36"/>
    <mergeCell ref="B49:D49"/>
    <mergeCell ref="B21:D21"/>
    <mergeCell ref="B22:D22"/>
    <mergeCell ref="A1:K1"/>
    <mergeCell ref="A2:K2"/>
    <mergeCell ref="A3:K3"/>
    <mergeCell ref="A5:A7"/>
    <mergeCell ref="B5:C7"/>
    <mergeCell ref="D5:D7"/>
    <mergeCell ref="G5:H5"/>
    <mergeCell ref="K6:K7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PROB-SCIT</vt:lpstr>
      <vt:lpstr>PC-JT-SL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TOSHIBA</cp:lastModifiedBy>
  <cp:lastPrinted>2024-04-03T01:32:05Z</cp:lastPrinted>
  <dcterms:created xsi:type="dcterms:W3CDTF">2001-01-08T14:44:55Z</dcterms:created>
  <dcterms:modified xsi:type="dcterms:W3CDTF">2024-06-12T09:03:31Z</dcterms:modified>
</cp:coreProperties>
</file>