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UNJANG 2025\PPTK\"/>
    </mc:Choice>
  </mc:AlternateContent>
  <xr:revisionPtr revIDLastSave="0" documentId="13_ncr:1_{AE6C760C-5EDE-42A2-B292-6EE5CCB3BFDA}" xr6:coauthVersionLast="45" xr6:coauthVersionMax="45" xr10:uidLastSave="{00000000-0000-0000-0000-000000000000}"/>
  <bookViews>
    <workbookView xWindow="0" yWindow="0" windowWidth="20490" windowHeight="10920" firstSheet="6" activeTab="9" xr2:uid="{32ED50C8-F989-44A9-91A3-FC2324DC4559}"/>
  </bookViews>
  <sheets>
    <sheet name="JANUARI" sheetId="1" r:id="rId1"/>
    <sheet name="FEBRUARI" sheetId="2" r:id="rId2"/>
    <sheet name="MARET" sheetId="3" r:id="rId3"/>
    <sheet name="TW I penunjang medis" sheetId="4" r:id="rId4"/>
    <sheet name="TW I penunjang non medis" sheetId="5" r:id="rId5"/>
    <sheet name="APRIL" sheetId="6" r:id="rId6"/>
    <sheet name="MEI" sheetId="7" r:id="rId7"/>
    <sheet name="Juni" sheetId="8" r:id="rId8"/>
    <sheet name="Juli" sheetId="13" r:id="rId9"/>
    <sheet name="Agustus" sheetId="14" r:id="rId10"/>
    <sheet name="TW II KABID PENUNJANG" sheetId="9" r:id="rId11"/>
    <sheet name="TW II MEDIS" sheetId="10" r:id="rId12"/>
    <sheet name="TW II NON MEDIS" sheetId="11" r:id="rId13"/>
  </sheets>
  <externalReferences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14" l="1"/>
  <c r="I57" i="14"/>
  <c r="I52" i="14"/>
  <c r="I53" i="14"/>
  <c r="I54" i="14"/>
  <c r="I55" i="14"/>
  <c r="I51" i="14"/>
  <c r="I49" i="14"/>
  <c r="I48" i="14"/>
  <c r="I47" i="14"/>
  <c r="I45" i="14"/>
  <c r="I46" i="14"/>
  <c r="I44" i="14"/>
  <c r="I41" i="14"/>
  <c r="I42" i="14"/>
  <c r="I40" i="14"/>
  <c r="I38" i="14"/>
  <c r="I37" i="14"/>
  <c r="I34" i="14" l="1"/>
  <c r="I35" i="14"/>
  <c r="K35" i="14" s="1"/>
  <c r="I33" i="14"/>
  <c r="I28" i="14"/>
  <c r="I27" i="14"/>
  <c r="I24" i="14"/>
  <c r="I20" i="14"/>
  <c r="I18" i="14"/>
  <c r="K18" i="14" s="1"/>
  <c r="K17" i="14" s="1"/>
  <c r="I16" i="14"/>
  <c r="L16" i="14" s="1"/>
  <c r="I15" i="14"/>
  <c r="L15" i="14" s="1"/>
  <c r="I14" i="14"/>
  <c r="M14" i="14" s="1"/>
  <c r="I12" i="14"/>
  <c r="I9" i="14"/>
  <c r="M59" i="14"/>
  <c r="N58" i="14"/>
  <c r="M58" i="14"/>
  <c r="L58" i="14"/>
  <c r="K58" i="14"/>
  <c r="N57" i="14"/>
  <c r="H56" i="14"/>
  <c r="G56" i="14"/>
  <c r="K55" i="14"/>
  <c r="N55" i="14"/>
  <c r="N54" i="14"/>
  <c r="M53" i="14"/>
  <c r="L53" i="14"/>
  <c r="K53" i="14"/>
  <c r="M52" i="14"/>
  <c r="K51" i="14"/>
  <c r="N51" i="14"/>
  <c r="H50" i="14"/>
  <c r="G50" i="14"/>
  <c r="K49" i="14"/>
  <c r="K48" i="14" s="1"/>
  <c r="N49" i="14"/>
  <c r="H48" i="14"/>
  <c r="G48" i="14"/>
  <c r="K47" i="14"/>
  <c r="N47" i="14"/>
  <c r="L46" i="14"/>
  <c r="K45" i="14"/>
  <c r="N45" i="14"/>
  <c r="N44" i="14"/>
  <c r="H43" i="14"/>
  <c r="G43" i="14"/>
  <c r="M42" i="14"/>
  <c r="L42" i="14"/>
  <c r="K42" i="14"/>
  <c r="N42" i="14"/>
  <c r="M41" i="14"/>
  <c r="K41" i="14"/>
  <c r="M40" i="14"/>
  <c r="M39" i="14" s="1"/>
  <c r="H39" i="14"/>
  <c r="G39" i="14"/>
  <c r="M38" i="14"/>
  <c r="K37" i="14"/>
  <c r="N37" i="14"/>
  <c r="H36" i="14"/>
  <c r="G36" i="14"/>
  <c r="K34" i="14"/>
  <c r="M33" i="14"/>
  <c r="M32" i="14" s="1"/>
  <c r="H32" i="14"/>
  <c r="G32" i="14"/>
  <c r="N31" i="14"/>
  <c r="J31" i="14"/>
  <c r="I31" i="14"/>
  <c r="M31" i="14" s="1"/>
  <c r="N30" i="14"/>
  <c r="M30" i="14"/>
  <c r="L30" i="14"/>
  <c r="K30" i="14"/>
  <c r="L29" i="14"/>
  <c r="K29" i="14"/>
  <c r="I29" i="14"/>
  <c r="N29" i="14" s="1"/>
  <c r="K28" i="14"/>
  <c r="M27" i="14"/>
  <c r="K26" i="14"/>
  <c r="I26" i="14"/>
  <c r="N26" i="14" s="1"/>
  <c r="L25" i="14"/>
  <c r="K25" i="14"/>
  <c r="I25" i="14"/>
  <c r="N25" i="14" s="1"/>
  <c r="K24" i="14"/>
  <c r="I23" i="14"/>
  <c r="M23" i="14" s="1"/>
  <c r="K22" i="14"/>
  <c r="I22" i="14"/>
  <c r="N22" i="14" s="1"/>
  <c r="L21" i="14"/>
  <c r="K21" i="14"/>
  <c r="I21" i="14"/>
  <c r="N21" i="14" s="1"/>
  <c r="J20" i="14"/>
  <c r="J19" i="14" s="1"/>
  <c r="J59" i="14" s="1"/>
  <c r="L20" i="14"/>
  <c r="H19" i="14"/>
  <c r="G19" i="14"/>
  <c r="N18" i="14"/>
  <c r="H17" i="14"/>
  <c r="G17" i="14"/>
  <c r="N16" i="14"/>
  <c r="G16" i="14"/>
  <c r="M15" i="14"/>
  <c r="H13" i="14"/>
  <c r="G13" i="14"/>
  <c r="M12" i="14"/>
  <c r="M11" i="14" s="1"/>
  <c r="H11" i="14"/>
  <c r="G11" i="14"/>
  <c r="M10" i="14"/>
  <c r="N9" i="14"/>
  <c r="H8" i="14"/>
  <c r="G8" i="14"/>
  <c r="G59" i="14" s="1"/>
  <c r="I59" i="13"/>
  <c r="I57" i="13"/>
  <c r="I52" i="13"/>
  <c r="I53" i="13"/>
  <c r="I54" i="13"/>
  <c r="I55" i="13"/>
  <c r="N55" i="13" s="1"/>
  <c r="I51" i="13"/>
  <c r="I49" i="13"/>
  <c r="I47" i="13"/>
  <c r="I45" i="13"/>
  <c r="I46" i="13"/>
  <c r="I44" i="13"/>
  <c r="I40" i="13"/>
  <c r="I41" i="13"/>
  <c r="I42" i="13"/>
  <c r="I37" i="13"/>
  <c r="I38" i="13"/>
  <c r="I35" i="13"/>
  <c r="I34" i="13"/>
  <c r="I33" i="13"/>
  <c r="I31" i="13"/>
  <c r="I28" i="13"/>
  <c r="I21" i="13"/>
  <c r="I22" i="13"/>
  <c r="I23" i="13"/>
  <c r="I24" i="13"/>
  <c r="L24" i="13" s="1"/>
  <c r="I25" i="13"/>
  <c r="I26" i="13"/>
  <c r="I27" i="13"/>
  <c r="M28" i="13"/>
  <c r="I20" i="13"/>
  <c r="I18" i="13"/>
  <c r="I16" i="13"/>
  <c r="I13" i="13"/>
  <c r="I14" i="13"/>
  <c r="I15" i="13"/>
  <c r="I12" i="13"/>
  <c r="I11" i="13" s="1"/>
  <c r="I10" i="13"/>
  <c r="I9" i="13"/>
  <c r="M59" i="13"/>
  <c r="N58" i="13"/>
  <c r="M58" i="13"/>
  <c r="L58" i="13"/>
  <c r="K58" i="13"/>
  <c r="N57" i="13"/>
  <c r="H56" i="13"/>
  <c r="G56" i="13"/>
  <c r="K54" i="13"/>
  <c r="N54" i="13"/>
  <c r="L53" i="13"/>
  <c r="K53" i="13"/>
  <c r="N53" i="13"/>
  <c r="M52" i="13"/>
  <c r="L52" i="13"/>
  <c r="K52" i="13"/>
  <c r="N51" i="13"/>
  <c r="H50" i="13"/>
  <c r="G50" i="13"/>
  <c r="N49" i="13"/>
  <c r="H48" i="13"/>
  <c r="G48" i="13"/>
  <c r="N47" i="13"/>
  <c r="L46" i="13"/>
  <c r="K46" i="13"/>
  <c r="N45" i="13"/>
  <c r="K44" i="13"/>
  <c r="N44" i="13"/>
  <c r="H43" i="13"/>
  <c r="G43" i="13"/>
  <c r="N42" i="13"/>
  <c r="M42" i="13"/>
  <c r="L42" i="13"/>
  <c r="K42" i="13"/>
  <c r="N41" i="13"/>
  <c r="M41" i="13"/>
  <c r="L41" i="13"/>
  <c r="K41" i="13"/>
  <c r="N40" i="13"/>
  <c r="H39" i="13"/>
  <c r="G39" i="13"/>
  <c r="N38" i="13"/>
  <c r="M37" i="13"/>
  <c r="L37" i="13"/>
  <c r="K37" i="13"/>
  <c r="N37" i="13"/>
  <c r="H36" i="13"/>
  <c r="G36" i="13"/>
  <c r="K35" i="13"/>
  <c r="N34" i="13"/>
  <c r="N33" i="13"/>
  <c r="H32" i="13"/>
  <c r="G32" i="13"/>
  <c r="J31" i="13"/>
  <c r="M31" i="13"/>
  <c r="N30" i="13"/>
  <c r="M30" i="13"/>
  <c r="L30" i="13"/>
  <c r="K30" i="13"/>
  <c r="M29" i="13"/>
  <c r="L29" i="13"/>
  <c r="I29" i="13"/>
  <c r="K29" i="13" s="1"/>
  <c r="K27" i="13"/>
  <c r="M26" i="13"/>
  <c r="L26" i="13"/>
  <c r="K26" i="13"/>
  <c r="N26" i="13"/>
  <c r="M25" i="13"/>
  <c r="L25" i="13"/>
  <c r="K25" i="13"/>
  <c r="M24" i="13"/>
  <c r="K23" i="13"/>
  <c r="M22" i="13"/>
  <c r="L22" i="13"/>
  <c r="K22" i="13"/>
  <c r="N22" i="13"/>
  <c r="M21" i="13"/>
  <c r="L21" i="13"/>
  <c r="K21" i="13"/>
  <c r="J20" i="13"/>
  <c r="J19" i="13" s="1"/>
  <c r="J59" i="13" s="1"/>
  <c r="L20" i="13"/>
  <c r="H19" i="13"/>
  <c r="G19" i="13"/>
  <c r="M18" i="13"/>
  <c r="M17" i="13" s="1"/>
  <c r="N18" i="13"/>
  <c r="H17" i="13"/>
  <c r="G17" i="13"/>
  <c r="M16" i="13"/>
  <c r="N16" i="13"/>
  <c r="G16" i="13"/>
  <c r="M15" i="13"/>
  <c r="N15" i="13"/>
  <c r="N14" i="13"/>
  <c r="H13" i="13"/>
  <c r="G13" i="13"/>
  <c r="K12" i="13"/>
  <c r="K11" i="13" s="1"/>
  <c r="H11" i="13"/>
  <c r="G11" i="13"/>
  <c r="M10" i="13"/>
  <c r="N9" i="13"/>
  <c r="H8" i="13"/>
  <c r="G8" i="13"/>
  <c r="G59" i="13" s="1"/>
  <c r="K57" i="14" l="1"/>
  <c r="K56" i="14" s="1"/>
  <c r="K54" i="14"/>
  <c r="L54" i="14"/>
  <c r="K44" i="14"/>
  <c r="K43" i="14" s="1"/>
  <c r="L44" i="14"/>
  <c r="M44" i="14"/>
  <c r="M43" i="14" s="1"/>
  <c r="L41" i="14"/>
  <c r="L34" i="14"/>
  <c r="M34" i="14"/>
  <c r="L28" i="14"/>
  <c r="M28" i="14"/>
  <c r="M24" i="14"/>
  <c r="L24" i="14"/>
  <c r="L18" i="14"/>
  <c r="K16" i="14"/>
  <c r="H59" i="14"/>
  <c r="M13" i="14"/>
  <c r="K9" i="14"/>
  <c r="L9" i="14"/>
  <c r="N10" i="14"/>
  <c r="N12" i="14"/>
  <c r="N14" i="14"/>
  <c r="M20" i="14"/>
  <c r="N27" i="14"/>
  <c r="N52" i="14"/>
  <c r="K10" i="14"/>
  <c r="K8" i="14" s="1"/>
  <c r="K12" i="14"/>
  <c r="K11" i="14" s="1"/>
  <c r="K14" i="14"/>
  <c r="N15" i="14"/>
  <c r="N20" i="14"/>
  <c r="M21" i="14"/>
  <c r="L22" i="14"/>
  <c r="K23" i="14"/>
  <c r="N24" i="14"/>
  <c r="M25" i="14"/>
  <c r="L26" i="14"/>
  <c r="K27" i="14"/>
  <c r="N28" i="14"/>
  <c r="M29" i="14"/>
  <c r="K33" i="14"/>
  <c r="K32" i="14" s="1"/>
  <c r="N34" i="14"/>
  <c r="L37" i="14"/>
  <c r="K38" i="14"/>
  <c r="K36" i="14" s="1"/>
  <c r="K40" i="14"/>
  <c r="K39" i="14" s="1"/>
  <c r="N41" i="14"/>
  <c r="I43" i="14"/>
  <c r="L45" i="14"/>
  <c r="K46" i="14"/>
  <c r="L47" i="14"/>
  <c r="L49" i="14"/>
  <c r="L51" i="14"/>
  <c r="K52" i="14"/>
  <c r="K50" i="14" s="1"/>
  <c r="N53" i="14"/>
  <c r="M54" i="14"/>
  <c r="L55" i="14"/>
  <c r="L57" i="14"/>
  <c r="N23" i="14"/>
  <c r="N33" i="14"/>
  <c r="N38" i="14"/>
  <c r="N40" i="14"/>
  <c r="I8" i="14"/>
  <c r="M9" i="14"/>
  <c r="M8" i="14" s="1"/>
  <c r="L10" i="14"/>
  <c r="L12" i="14"/>
  <c r="L14" i="14"/>
  <c r="K15" i="14"/>
  <c r="M16" i="14"/>
  <c r="I17" i="14"/>
  <c r="M18" i="14"/>
  <c r="M17" i="14" s="1"/>
  <c r="I19" i="14"/>
  <c r="K20" i="14"/>
  <c r="M22" i="14"/>
  <c r="L23" i="14"/>
  <c r="M26" i="14"/>
  <c r="L27" i="14"/>
  <c r="L31" i="14"/>
  <c r="L33" i="14"/>
  <c r="I36" i="14"/>
  <c r="M37" i="14"/>
  <c r="M36" i="14" s="1"/>
  <c r="L38" i="14"/>
  <c r="L40" i="14"/>
  <c r="M45" i="14"/>
  <c r="M47" i="14"/>
  <c r="M49" i="14"/>
  <c r="M48" i="14" s="1"/>
  <c r="I50" i="14"/>
  <c r="M51" i="14"/>
  <c r="M50" i="14" s="1"/>
  <c r="L52" i="14"/>
  <c r="M55" i="14"/>
  <c r="I56" i="14"/>
  <c r="M57" i="14"/>
  <c r="M56" i="14" s="1"/>
  <c r="I11" i="14"/>
  <c r="I13" i="14"/>
  <c r="I32" i="14"/>
  <c r="I39" i="14"/>
  <c r="K40" i="13"/>
  <c r="K39" i="13" s="1"/>
  <c r="K38" i="13"/>
  <c r="K36" i="13" s="1"/>
  <c r="K33" i="13"/>
  <c r="L31" i="13"/>
  <c r="N31" i="13"/>
  <c r="K31" i="13"/>
  <c r="N28" i="13"/>
  <c r="K18" i="13"/>
  <c r="K17" i="13" s="1"/>
  <c r="I17" i="13"/>
  <c r="N17" i="13" s="1"/>
  <c r="L18" i="13"/>
  <c r="L16" i="13"/>
  <c r="K16" i="13"/>
  <c r="H59" i="13"/>
  <c r="L9" i="13"/>
  <c r="M9" i="13"/>
  <c r="M8" i="13" s="1"/>
  <c r="K9" i="13"/>
  <c r="N10" i="13"/>
  <c r="M20" i="13"/>
  <c r="M19" i="13" s="1"/>
  <c r="N27" i="13"/>
  <c r="K10" i="13"/>
  <c r="K14" i="13"/>
  <c r="L14" i="13"/>
  <c r="L44" i="13"/>
  <c r="K45" i="13"/>
  <c r="K43" i="13" s="1"/>
  <c r="K47" i="13"/>
  <c r="K49" i="13"/>
  <c r="K48" i="13" s="1"/>
  <c r="K51" i="13"/>
  <c r="N52" i="13"/>
  <c r="M53" i="13"/>
  <c r="L54" i="13"/>
  <c r="K55" i="13"/>
  <c r="K57" i="13"/>
  <c r="K56" i="13" s="1"/>
  <c r="N20" i="13"/>
  <c r="N24" i="13"/>
  <c r="I8" i="13"/>
  <c r="L10" i="13"/>
  <c r="L12" i="13"/>
  <c r="K15" i="13"/>
  <c r="I19" i="13"/>
  <c r="K20" i="13"/>
  <c r="N21" i="13"/>
  <c r="L23" i="13"/>
  <c r="K24" i="13"/>
  <c r="N25" i="13"/>
  <c r="L27" i="13"/>
  <c r="K28" i="13"/>
  <c r="N29" i="13"/>
  <c r="L33" i="13"/>
  <c r="K34" i="13"/>
  <c r="K32" i="13" s="1"/>
  <c r="I36" i="13"/>
  <c r="L38" i="13"/>
  <c r="L40" i="13"/>
  <c r="M12" i="13"/>
  <c r="M11" i="13" s="1"/>
  <c r="M14" i="13"/>
  <c r="M13" i="13" s="1"/>
  <c r="L15" i="13"/>
  <c r="M23" i="13"/>
  <c r="M27" i="13"/>
  <c r="L28" i="13"/>
  <c r="I32" i="13"/>
  <c r="M33" i="13"/>
  <c r="M32" i="13" s="1"/>
  <c r="L34" i="13"/>
  <c r="M38" i="13"/>
  <c r="M36" i="13" s="1"/>
  <c r="I39" i="13"/>
  <c r="M40" i="13"/>
  <c r="M39" i="13" s="1"/>
  <c r="I43" i="13"/>
  <c r="M44" i="13"/>
  <c r="M43" i="13" s="1"/>
  <c r="L45" i="13"/>
  <c r="L47" i="13"/>
  <c r="L49" i="13"/>
  <c r="L51" i="13"/>
  <c r="M54" i="13"/>
  <c r="L55" i="13"/>
  <c r="L57" i="13"/>
  <c r="M34" i="13"/>
  <c r="M45" i="13"/>
  <c r="M47" i="13"/>
  <c r="I48" i="13"/>
  <c r="M49" i="13"/>
  <c r="M48" i="13" s="1"/>
  <c r="I50" i="13"/>
  <c r="M51" i="13"/>
  <c r="M50" i="13" s="1"/>
  <c r="M55" i="13"/>
  <c r="I56" i="13"/>
  <c r="M57" i="13"/>
  <c r="M56" i="13" s="1"/>
  <c r="N12" i="13"/>
  <c r="N23" i="13"/>
  <c r="H26" i="11"/>
  <c r="G9" i="11"/>
  <c r="H9" i="11"/>
  <c r="M34" i="11"/>
  <c r="N33" i="11"/>
  <c r="M33" i="11"/>
  <c r="K33" i="11"/>
  <c r="I32" i="11"/>
  <c r="N32" i="11" s="1"/>
  <c r="H31" i="11"/>
  <c r="G31" i="11"/>
  <c r="I30" i="11"/>
  <c r="N30" i="11" s="1"/>
  <c r="I29" i="11"/>
  <c r="K29" i="11" s="1"/>
  <c r="I28" i="11"/>
  <c r="M28" i="11" s="1"/>
  <c r="I27" i="11"/>
  <c r="N27" i="11" s="1"/>
  <c r="G26" i="11"/>
  <c r="I25" i="11"/>
  <c r="N25" i="11" s="1"/>
  <c r="H24" i="11"/>
  <c r="G24" i="11"/>
  <c r="I23" i="11"/>
  <c r="L23" i="11" s="1"/>
  <c r="I22" i="11"/>
  <c r="N22" i="11" s="1"/>
  <c r="I21" i="11"/>
  <c r="N21" i="11" s="1"/>
  <c r="H20" i="11"/>
  <c r="G20" i="11"/>
  <c r="I19" i="11"/>
  <c r="M19" i="11" s="1"/>
  <c r="I18" i="11"/>
  <c r="N18" i="11" s="1"/>
  <c r="H17" i="11"/>
  <c r="G17" i="11"/>
  <c r="I16" i="11"/>
  <c r="N16" i="11" s="1"/>
  <c r="I15" i="11"/>
  <c r="N15" i="11" s="1"/>
  <c r="I14" i="11"/>
  <c r="K14" i="11" s="1"/>
  <c r="J13" i="11"/>
  <c r="J34" i="11" s="1"/>
  <c r="H13" i="11"/>
  <c r="G13" i="11"/>
  <c r="I12" i="11"/>
  <c r="N12" i="11" s="1"/>
  <c r="H11" i="11"/>
  <c r="G11" i="11"/>
  <c r="I10" i="11"/>
  <c r="M10" i="11" s="1"/>
  <c r="I8" i="11"/>
  <c r="N8" i="11" s="1"/>
  <c r="H7" i="11"/>
  <c r="G7" i="11"/>
  <c r="G28" i="10"/>
  <c r="G11" i="10"/>
  <c r="L11" i="10"/>
  <c r="L10" i="10"/>
  <c r="K11" i="10"/>
  <c r="I11" i="10"/>
  <c r="I28" i="10"/>
  <c r="K28" i="10"/>
  <c r="H28" i="10"/>
  <c r="H11" i="10"/>
  <c r="M28" i="10"/>
  <c r="I27" i="10"/>
  <c r="N27" i="10" s="1"/>
  <c r="I26" i="10"/>
  <c r="N26" i="10" s="1"/>
  <c r="I25" i="10"/>
  <c r="L25" i="10" s="1"/>
  <c r="I24" i="10"/>
  <c r="M24" i="10" s="1"/>
  <c r="M23" i="10" s="1"/>
  <c r="H23" i="10"/>
  <c r="G23" i="10"/>
  <c r="I22" i="10"/>
  <c r="K22" i="10" s="1"/>
  <c r="I21" i="10"/>
  <c r="L21" i="10" s="1"/>
  <c r="I20" i="10"/>
  <c r="M20" i="10" s="1"/>
  <c r="M19" i="10" s="1"/>
  <c r="H19" i="10"/>
  <c r="G19" i="10"/>
  <c r="J18" i="10"/>
  <c r="I18" i="10"/>
  <c r="M18" i="10" s="1"/>
  <c r="I17" i="10"/>
  <c r="N17" i="10" s="1"/>
  <c r="I16" i="10"/>
  <c r="N16" i="10" s="1"/>
  <c r="J15" i="10"/>
  <c r="J14" i="10" s="1"/>
  <c r="J28" i="10" s="1"/>
  <c r="I15" i="10"/>
  <c r="M15" i="10" s="1"/>
  <c r="H14" i="10"/>
  <c r="G14" i="10"/>
  <c r="I13" i="10"/>
  <c r="N13" i="10" s="1"/>
  <c r="G13" i="10"/>
  <c r="I12" i="10"/>
  <c r="N12" i="10" s="1"/>
  <c r="I10" i="10"/>
  <c r="N10" i="10" s="1"/>
  <c r="I9" i="10"/>
  <c r="K9" i="10" s="1"/>
  <c r="H8" i="10"/>
  <c r="G8" i="10"/>
  <c r="I57" i="9"/>
  <c r="I52" i="9"/>
  <c r="I53" i="9"/>
  <c r="I54" i="9"/>
  <c r="I55" i="9"/>
  <c r="K55" i="9" s="1"/>
  <c r="I51" i="9"/>
  <c r="I49" i="9"/>
  <c r="K49" i="9" s="1"/>
  <c r="K48" i="9" s="1"/>
  <c r="I47" i="9"/>
  <c r="I45" i="9"/>
  <c r="K45" i="9" s="1"/>
  <c r="I46" i="9"/>
  <c r="L46" i="9" s="1"/>
  <c r="I44" i="9"/>
  <c r="K44" i="9" s="1"/>
  <c r="I41" i="9"/>
  <c r="K41" i="9" s="1"/>
  <c r="I42" i="9"/>
  <c r="K42" i="9" s="1"/>
  <c r="I40" i="9"/>
  <c r="L40" i="9" s="1"/>
  <c r="I38" i="9"/>
  <c r="I37" i="9"/>
  <c r="K37" i="9" s="1"/>
  <c r="I34" i="9"/>
  <c r="K34" i="9" s="1"/>
  <c r="I35" i="9"/>
  <c r="K35" i="9" s="1"/>
  <c r="I33" i="9"/>
  <c r="I20" i="9"/>
  <c r="I19" i="9"/>
  <c r="I31" i="9"/>
  <c r="K31" i="9" s="1"/>
  <c r="I21" i="9"/>
  <c r="I22" i="9"/>
  <c r="I23" i="9"/>
  <c r="I24" i="9"/>
  <c r="N24" i="9" s="1"/>
  <c r="I25" i="9"/>
  <c r="I26" i="9"/>
  <c r="I27" i="9"/>
  <c r="I28" i="9"/>
  <c r="L28" i="9" s="1"/>
  <c r="I29" i="9"/>
  <c r="I30" i="9"/>
  <c r="I17" i="9"/>
  <c r="I18" i="9"/>
  <c r="I16" i="9"/>
  <c r="I15" i="9"/>
  <c r="K15" i="9"/>
  <c r="I14" i="9"/>
  <c r="I12" i="9"/>
  <c r="I10" i="9"/>
  <c r="I9" i="9"/>
  <c r="L9" i="9" s="1"/>
  <c r="M59" i="9"/>
  <c r="N58" i="9"/>
  <c r="M58" i="9"/>
  <c r="L58" i="9"/>
  <c r="K58" i="9"/>
  <c r="K57" i="9"/>
  <c r="K56" i="9" s="1"/>
  <c r="N57" i="9"/>
  <c r="I56" i="9"/>
  <c r="N56" i="9" s="1"/>
  <c r="H56" i="9"/>
  <c r="G56" i="9"/>
  <c r="L56" i="9" s="1"/>
  <c r="N55" i="9"/>
  <c r="L54" i="9"/>
  <c r="K54" i="9"/>
  <c r="M53" i="9"/>
  <c r="K53" i="9"/>
  <c r="L53" i="9"/>
  <c r="M52" i="9"/>
  <c r="M51" i="9"/>
  <c r="M50" i="9" s="1"/>
  <c r="K51" i="9"/>
  <c r="N51" i="9"/>
  <c r="H50" i="9"/>
  <c r="G50" i="9"/>
  <c r="N49" i="9"/>
  <c r="I48" i="9"/>
  <c r="N48" i="9" s="1"/>
  <c r="H48" i="9"/>
  <c r="G48" i="9"/>
  <c r="K47" i="9"/>
  <c r="N47" i="9"/>
  <c r="N45" i="9"/>
  <c r="L44" i="9"/>
  <c r="H43" i="9"/>
  <c r="G43" i="9"/>
  <c r="N42" i="9"/>
  <c r="M42" i="9"/>
  <c r="L42" i="9"/>
  <c r="N41" i="9"/>
  <c r="M41" i="9"/>
  <c r="L41" i="9"/>
  <c r="H39" i="9"/>
  <c r="G39" i="9"/>
  <c r="L38" i="9"/>
  <c r="K38" i="9"/>
  <c r="M37" i="9"/>
  <c r="L37" i="9"/>
  <c r="I36" i="9"/>
  <c r="N36" i="9" s="1"/>
  <c r="H36" i="9"/>
  <c r="G36" i="9"/>
  <c r="L33" i="9"/>
  <c r="K33" i="9"/>
  <c r="H32" i="9"/>
  <c r="G32" i="9"/>
  <c r="N31" i="9"/>
  <c r="L31" i="9"/>
  <c r="J31" i="9"/>
  <c r="N30" i="9"/>
  <c r="M30" i="9"/>
  <c r="L30" i="9"/>
  <c r="K30" i="9"/>
  <c r="M29" i="9"/>
  <c r="M28" i="9"/>
  <c r="L27" i="9"/>
  <c r="K27" i="9"/>
  <c r="M26" i="9"/>
  <c r="K26" i="9"/>
  <c r="L26" i="9"/>
  <c r="M25" i="9"/>
  <c r="K24" i="9"/>
  <c r="L23" i="9"/>
  <c r="K23" i="9"/>
  <c r="M22" i="9"/>
  <c r="K22" i="9"/>
  <c r="L22" i="9"/>
  <c r="M21" i="9"/>
  <c r="K20" i="9"/>
  <c r="J20" i="9"/>
  <c r="J19" i="9" s="1"/>
  <c r="J59" i="9" s="1"/>
  <c r="N20" i="9"/>
  <c r="H19" i="9"/>
  <c r="G19" i="9"/>
  <c r="M18" i="9"/>
  <c r="M17" i="9" s="1"/>
  <c r="L18" i="9"/>
  <c r="K18" i="9"/>
  <c r="K17" i="9" s="1"/>
  <c r="N18" i="9"/>
  <c r="L17" i="9"/>
  <c r="H17" i="9"/>
  <c r="G17" i="9"/>
  <c r="M16" i="9"/>
  <c r="N16" i="9"/>
  <c r="G16" i="9"/>
  <c r="M15" i="9"/>
  <c r="L14" i="9"/>
  <c r="K14" i="9"/>
  <c r="H13" i="9"/>
  <c r="G13" i="9"/>
  <c r="L12" i="9"/>
  <c r="K12" i="9"/>
  <c r="K11" i="9" s="1"/>
  <c r="H11" i="9"/>
  <c r="G11" i="9"/>
  <c r="L10" i="9"/>
  <c r="K10" i="9"/>
  <c r="H8" i="9"/>
  <c r="H59" i="9" s="1"/>
  <c r="G8" i="9"/>
  <c r="I57" i="8"/>
  <c r="K57" i="8" s="1"/>
  <c r="K56" i="8" s="1"/>
  <c r="H56" i="8"/>
  <c r="I50" i="8"/>
  <c r="H50" i="8"/>
  <c r="I52" i="8"/>
  <c r="I53" i="8"/>
  <c r="I54" i="8"/>
  <c r="I55" i="8"/>
  <c r="K55" i="8" s="1"/>
  <c r="I51" i="8"/>
  <c r="I48" i="8"/>
  <c r="N48" i="8" s="1"/>
  <c r="H48" i="8"/>
  <c r="I49" i="8"/>
  <c r="I47" i="8"/>
  <c r="I43" i="8"/>
  <c r="H43" i="8"/>
  <c r="I45" i="8"/>
  <c r="I46" i="8"/>
  <c r="I44" i="8"/>
  <c r="M44" i="8" s="1"/>
  <c r="M43" i="8" s="1"/>
  <c r="I40" i="8"/>
  <c r="I39" i="8" s="1"/>
  <c r="L39" i="8" s="1"/>
  <c r="H39" i="8"/>
  <c r="I38" i="8"/>
  <c r="I36" i="8" s="1"/>
  <c r="I37" i="8"/>
  <c r="H36" i="8"/>
  <c r="I34" i="8"/>
  <c r="K34" i="8" s="1"/>
  <c r="I35" i="8"/>
  <c r="I33" i="8"/>
  <c r="H32" i="8"/>
  <c r="I31" i="8"/>
  <c r="M31" i="8"/>
  <c r="I19" i="8"/>
  <c r="H19" i="8"/>
  <c r="H59" i="8" s="1"/>
  <c r="I27" i="8"/>
  <c r="I27" i="7"/>
  <c r="I21" i="8"/>
  <c r="I22" i="8"/>
  <c r="K22" i="8" s="1"/>
  <c r="I23" i="8"/>
  <c r="I24" i="8"/>
  <c r="I25" i="8"/>
  <c r="I26" i="8"/>
  <c r="K26" i="8" s="1"/>
  <c r="I29" i="8"/>
  <c r="M29" i="8" s="1"/>
  <c r="I20" i="8"/>
  <c r="M20" i="8" s="1"/>
  <c r="M19" i="8" s="1"/>
  <c r="I17" i="8"/>
  <c r="H17" i="8"/>
  <c r="I18" i="8"/>
  <c r="K18" i="8" s="1"/>
  <c r="K17" i="8" s="1"/>
  <c r="I16" i="8"/>
  <c r="I15" i="8"/>
  <c r="M15" i="8" s="1"/>
  <c r="I14" i="8"/>
  <c r="H13" i="8"/>
  <c r="I11" i="8"/>
  <c r="H11" i="8"/>
  <c r="I8" i="8"/>
  <c r="H8" i="8"/>
  <c r="I12" i="8"/>
  <c r="I10" i="8"/>
  <c r="N10" i="8" s="1"/>
  <c r="I9" i="8"/>
  <c r="L9" i="8" s="1"/>
  <c r="M59" i="8"/>
  <c r="M58" i="8"/>
  <c r="N58" i="8"/>
  <c r="G56" i="8"/>
  <c r="M54" i="8"/>
  <c r="L54" i="8"/>
  <c r="K54" i="8"/>
  <c r="N54" i="8"/>
  <c r="L53" i="8"/>
  <c r="M53" i="8"/>
  <c r="M52" i="8"/>
  <c r="K52" i="8"/>
  <c r="N52" i="8"/>
  <c r="K51" i="8"/>
  <c r="G50" i="8"/>
  <c r="N49" i="8"/>
  <c r="M49" i="8"/>
  <c r="L49" i="8"/>
  <c r="K49" i="8"/>
  <c r="M48" i="8"/>
  <c r="K48" i="8"/>
  <c r="G48" i="8"/>
  <c r="L47" i="8"/>
  <c r="K46" i="8"/>
  <c r="L45" i="8"/>
  <c r="G43" i="8"/>
  <c r="L42" i="8"/>
  <c r="K42" i="8"/>
  <c r="M42" i="8"/>
  <c r="M41" i="8"/>
  <c r="L41" i="8"/>
  <c r="K41" i="8"/>
  <c r="N41" i="8"/>
  <c r="G39" i="8"/>
  <c r="N37" i="8"/>
  <c r="G36" i="8"/>
  <c r="K35" i="8"/>
  <c r="M34" i="8"/>
  <c r="L34" i="8"/>
  <c r="N34" i="8"/>
  <c r="M33" i="8"/>
  <c r="M32" i="8" s="1"/>
  <c r="K33" i="8"/>
  <c r="G32" i="8"/>
  <c r="J31" i="8"/>
  <c r="L30" i="8"/>
  <c r="K30" i="8"/>
  <c r="M30" i="8"/>
  <c r="K29" i="8"/>
  <c r="N29" i="8"/>
  <c r="L26" i="8"/>
  <c r="M25" i="8"/>
  <c r="L25" i="8"/>
  <c r="K25" i="8"/>
  <c r="N25" i="8"/>
  <c r="M24" i="8"/>
  <c r="K24" i="8"/>
  <c r="N23" i="8"/>
  <c r="L22" i="8"/>
  <c r="M22" i="8"/>
  <c r="M21" i="8"/>
  <c r="L21" i="8"/>
  <c r="K21" i="8"/>
  <c r="N21" i="8"/>
  <c r="J20" i="8"/>
  <c r="J19" i="8" s="1"/>
  <c r="J59" i="8" s="1"/>
  <c r="G19" i="8"/>
  <c r="L18" i="8"/>
  <c r="G17" i="8"/>
  <c r="L16" i="8"/>
  <c r="K16" i="8"/>
  <c r="M16" i="8"/>
  <c r="G16" i="8"/>
  <c r="G13" i="8"/>
  <c r="G11" i="8"/>
  <c r="G8" i="8"/>
  <c r="G59" i="8" s="1"/>
  <c r="K19" i="14" l="1"/>
  <c r="N39" i="14"/>
  <c r="L39" i="14"/>
  <c r="K13" i="14"/>
  <c r="K59" i="14" s="1"/>
  <c r="N32" i="14"/>
  <c r="L32" i="14"/>
  <c r="N56" i="14"/>
  <c r="L56" i="14"/>
  <c r="N50" i="14"/>
  <c r="L50" i="14"/>
  <c r="N36" i="14"/>
  <c r="L36" i="14"/>
  <c r="N19" i="14"/>
  <c r="L19" i="14"/>
  <c r="L43" i="14"/>
  <c r="N43" i="14"/>
  <c r="M19" i="14"/>
  <c r="N13" i="14"/>
  <c r="L13" i="14"/>
  <c r="I59" i="14"/>
  <c r="N8" i="14"/>
  <c r="L8" i="14"/>
  <c r="N11" i="14"/>
  <c r="L11" i="14"/>
  <c r="N48" i="14"/>
  <c r="L48" i="14"/>
  <c r="N17" i="14"/>
  <c r="L17" i="14"/>
  <c r="L17" i="13"/>
  <c r="K8" i="13"/>
  <c r="N50" i="13"/>
  <c r="L50" i="13"/>
  <c r="L39" i="13"/>
  <c r="N39" i="13"/>
  <c r="L32" i="13"/>
  <c r="N32" i="13"/>
  <c r="N11" i="13"/>
  <c r="L11" i="13"/>
  <c r="K13" i="13"/>
  <c r="N56" i="13"/>
  <c r="L56" i="13"/>
  <c r="K19" i="13"/>
  <c r="N48" i="13"/>
  <c r="L48" i="13"/>
  <c r="L43" i="13"/>
  <c r="N43" i="13"/>
  <c r="L13" i="13"/>
  <c r="N13" i="13"/>
  <c r="L19" i="13"/>
  <c r="N19" i="13"/>
  <c r="L8" i="13"/>
  <c r="N8" i="13"/>
  <c r="K50" i="13"/>
  <c r="L36" i="13"/>
  <c r="N36" i="13"/>
  <c r="G34" i="11"/>
  <c r="H34" i="11"/>
  <c r="I9" i="11"/>
  <c r="I26" i="11"/>
  <c r="K12" i="11"/>
  <c r="K11" i="11" s="1"/>
  <c r="L12" i="11"/>
  <c r="K15" i="11"/>
  <c r="M29" i="11"/>
  <c r="I11" i="11"/>
  <c r="N11" i="11" s="1"/>
  <c r="M14" i="11"/>
  <c r="M13" i="11"/>
  <c r="K18" i="11"/>
  <c r="M21" i="11"/>
  <c r="M20" i="11" s="1"/>
  <c r="L29" i="11"/>
  <c r="K16" i="11"/>
  <c r="K25" i="11"/>
  <c r="K24" i="11" s="1"/>
  <c r="K27" i="11"/>
  <c r="K21" i="11"/>
  <c r="K22" i="11"/>
  <c r="K30" i="11"/>
  <c r="K32" i="11"/>
  <c r="K31" i="11" s="1"/>
  <c r="K8" i="11"/>
  <c r="K7" i="11" s="1"/>
  <c r="L14" i="11"/>
  <c r="L15" i="11"/>
  <c r="L21" i="11"/>
  <c r="N19" i="11"/>
  <c r="L8" i="11"/>
  <c r="K10" i="11"/>
  <c r="K9" i="11" s="1"/>
  <c r="M12" i="11"/>
  <c r="M11" i="11" s="1"/>
  <c r="I13" i="11"/>
  <c r="N14" i="11"/>
  <c r="M15" i="11"/>
  <c r="L16" i="11"/>
  <c r="L18" i="11"/>
  <c r="K19" i="11"/>
  <c r="I20" i="11"/>
  <c r="L22" i="11"/>
  <c r="K23" i="11"/>
  <c r="L25" i="11"/>
  <c r="L27" i="11"/>
  <c r="K28" i="11"/>
  <c r="N29" i="11"/>
  <c r="L30" i="11"/>
  <c r="L32" i="11"/>
  <c r="N28" i="11"/>
  <c r="I7" i="11"/>
  <c r="M8" i="11"/>
  <c r="M7" i="11" s="1"/>
  <c r="M9" i="11"/>
  <c r="L10" i="11"/>
  <c r="M16" i="11"/>
  <c r="I17" i="11"/>
  <c r="M18" i="11"/>
  <c r="M17" i="11" s="1"/>
  <c r="L19" i="11"/>
  <c r="M22" i="11"/>
  <c r="I24" i="11"/>
  <c r="M25" i="11"/>
  <c r="M24" i="11" s="1"/>
  <c r="M27" i="11"/>
  <c r="M26" i="11" s="1"/>
  <c r="L28" i="11"/>
  <c r="M30" i="11"/>
  <c r="I31" i="11"/>
  <c r="M32" i="11"/>
  <c r="M31" i="11" s="1"/>
  <c r="N10" i="11"/>
  <c r="K27" i="10"/>
  <c r="K15" i="10"/>
  <c r="L27" i="10"/>
  <c r="L12" i="10"/>
  <c r="L15" i="10"/>
  <c r="I8" i="10"/>
  <c r="L8" i="10" s="1"/>
  <c r="M25" i="10"/>
  <c r="L9" i="10"/>
  <c r="M9" i="10"/>
  <c r="K13" i="10"/>
  <c r="K18" i="10"/>
  <c r="M10" i="10"/>
  <c r="K12" i="10"/>
  <c r="M13" i="10"/>
  <c r="N18" i="10"/>
  <c r="K10" i="10"/>
  <c r="K8" i="10" s="1"/>
  <c r="M12" i="10"/>
  <c r="M11" i="10" s="1"/>
  <c r="N15" i="10"/>
  <c r="L16" i="10"/>
  <c r="M21" i="10"/>
  <c r="L26" i="10"/>
  <c r="K16" i="10"/>
  <c r="K26" i="10"/>
  <c r="L13" i="10"/>
  <c r="M26" i="10"/>
  <c r="M14" i="10"/>
  <c r="M17" i="10"/>
  <c r="L17" i="10"/>
  <c r="K17" i="10"/>
  <c r="I14" i="10"/>
  <c r="N20" i="10"/>
  <c r="K24" i="10"/>
  <c r="M16" i="10"/>
  <c r="L18" i="10"/>
  <c r="L20" i="10"/>
  <c r="K21" i="10"/>
  <c r="L24" i="10"/>
  <c r="K25" i="10"/>
  <c r="M27" i="10"/>
  <c r="N24" i="10"/>
  <c r="K20" i="10"/>
  <c r="N21" i="10"/>
  <c r="N25" i="10"/>
  <c r="N9" i="10"/>
  <c r="I19" i="10"/>
  <c r="I23" i="10"/>
  <c r="L48" i="9"/>
  <c r="K43" i="9"/>
  <c r="K40" i="9"/>
  <c r="K39" i="9" s="1"/>
  <c r="M34" i="9"/>
  <c r="N34" i="9"/>
  <c r="K32" i="9"/>
  <c r="L34" i="9"/>
  <c r="L19" i="9"/>
  <c r="L24" i="9"/>
  <c r="N28" i="9"/>
  <c r="M24" i="9"/>
  <c r="K28" i="9"/>
  <c r="L16" i="9"/>
  <c r="N15" i="9"/>
  <c r="K13" i="9"/>
  <c r="K9" i="9"/>
  <c r="N9" i="9"/>
  <c r="M9" i="9"/>
  <c r="I8" i="9"/>
  <c r="L8" i="9" s="1"/>
  <c r="K8" i="9"/>
  <c r="K36" i="9"/>
  <c r="N17" i="9"/>
  <c r="N52" i="9"/>
  <c r="M10" i="9"/>
  <c r="M8" i="9" s="1"/>
  <c r="I11" i="9"/>
  <c r="M12" i="9"/>
  <c r="M11" i="9" s="1"/>
  <c r="I13" i="9"/>
  <c r="M14" i="9"/>
  <c r="M13" i="9" s="1"/>
  <c r="L15" i="9"/>
  <c r="N19" i="9"/>
  <c r="L20" i="9"/>
  <c r="K21" i="9"/>
  <c r="N22" i="9"/>
  <c r="M23" i="9"/>
  <c r="K25" i="9"/>
  <c r="N26" i="9"/>
  <c r="M27" i="9"/>
  <c r="K29" i="9"/>
  <c r="M31" i="9"/>
  <c r="I32" i="9"/>
  <c r="M33" i="9"/>
  <c r="M32" i="9" s="1"/>
  <c r="N37" i="9"/>
  <c r="M38" i="9"/>
  <c r="M36" i="9" s="1"/>
  <c r="I39" i="9"/>
  <c r="M40" i="9"/>
  <c r="M39" i="9" s="1"/>
  <c r="I43" i="9"/>
  <c r="M44" i="9"/>
  <c r="M43" i="9" s="1"/>
  <c r="L45" i="9"/>
  <c r="K46" i="9"/>
  <c r="L47" i="9"/>
  <c r="L49" i="9"/>
  <c r="L51" i="9"/>
  <c r="K52" i="9"/>
  <c r="K50" i="9" s="1"/>
  <c r="N53" i="9"/>
  <c r="M54" i="9"/>
  <c r="L55" i="9"/>
  <c r="L57" i="9"/>
  <c r="N8" i="9"/>
  <c r="N21" i="9"/>
  <c r="N10" i="9"/>
  <c r="N12" i="9"/>
  <c r="N14" i="9"/>
  <c r="K16" i="9"/>
  <c r="M20" i="9"/>
  <c r="M19" i="9" s="1"/>
  <c r="L21" i="9"/>
  <c r="N23" i="9"/>
  <c r="L25" i="9"/>
  <c r="N27" i="9"/>
  <c r="L29" i="9"/>
  <c r="N33" i="9"/>
  <c r="L36" i="9"/>
  <c r="N38" i="9"/>
  <c r="N40" i="9"/>
  <c r="N44" i="9"/>
  <c r="M45" i="9"/>
  <c r="M47" i="9"/>
  <c r="M49" i="9"/>
  <c r="M48" i="9" s="1"/>
  <c r="I50" i="9"/>
  <c r="L52" i="9"/>
  <c r="N54" i="9"/>
  <c r="M55" i="9"/>
  <c r="M57" i="9"/>
  <c r="M56" i="9" s="1"/>
  <c r="N25" i="9"/>
  <c r="N29" i="9"/>
  <c r="G59" i="9"/>
  <c r="I56" i="8"/>
  <c r="L56" i="8" s="1"/>
  <c r="L48" i="8"/>
  <c r="K44" i="8"/>
  <c r="L44" i="8"/>
  <c r="K40" i="8"/>
  <c r="K39" i="8" s="1"/>
  <c r="M40" i="8"/>
  <c r="M39" i="8" s="1"/>
  <c r="K38" i="8"/>
  <c r="M38" i="8"/>
  <c r="I32" i="8"/>
  <c r="L32" i="8" s="1"/>
  <c r="N32" i="8"/>
  <c r="L29" i="8"/>
  <c r="N27" i="8"/>
  <c r="M26" i="8"/>
  <c r="M18" i="8"/>
  <c r="M17" i="8" s="1"/>
  <c r="K15" i="8"/>
  <c r="I13" i="8"/>
  <c r="K9" i="8"/>
  <c r="M9" i="8"/>
  <c r="L14" i="8"/>
  <c r="K14" i="8"/>
  <c r="K13" i="8" s="1"/>
  <c r="M14" i="8"/>
  <c r="M13" i="8" s="1"/>
  <c r="K32" i="8"/>
  <c r="L12" i="8"/>
  <c r="M12" i="8"/>
  <c r="M11" i="8" s="1"/>
  <c r="K12" i="8"/>
  <c r="K11" i="8" s="1"/>
  <c r="L23" i="8"/>
  <c r="K23" i="8"/>
  <c r="M23" i="8"/>
  <c r="N12" i="8"/>
  <c r="N14" i="8"/>
  <c r="K20" i="8"/>
  <c r="N20" i="8"/>
  <c r="L20" i="8"/>
  <c r="K31" i="8"/>
  <c r="N31" i="8"/>
  <c r="L31" i="8"/>
  <c r="L37" i="8"/>
  <c r="K37" i="8"/>
  <c r="M37" i="8"/>
  <c r="L10" i="8"/>
  <c r="K10" i="8"/>
  <c r="K8" i="8" s="1"/>
  <c r="M10" i="8"/>
  <c r="M8" i="8" s="1"/>
  <c r="L27" i="8"/>
  <c r="K27" i="8"/>
  <c r="M27" i="8"/>
  <c r="N39" i="8"/>
  <c r="N56" i="8"/>
  <c r="N9" i="8"/>
  <c r="L15" i="8"/>
  <c r="N16" i="8"/>
  <c r="N18" i="8"/>
  <c r="N22" i="8"/>
  <c r="L24" i="8"/>
  <c r="N26" i="8"/>
  <c r="N30" i="8"/>
  <c r="L33" i="8"/>
  <c r="L38" i="8"/>
  <c r="L40" i="8"/>
  <c r="N42" i="8"/>
  <c r="N44" i="8"/>
  <c r="M45" i="8"/>
  <c r="L46" i="8"/>
  <c r="M47" i="8"/>
  <c r="L51" i="8"/>
  <c r="N53" i="8"/>
  <c r="L55" i="8"/>
  <c r="L57" i="8"/>
  <c r="K58" i="8"/>
  <c r="M51" i="8"/>
  <c r="M50" i="8" s="1"/>
  <c r="L52" i="8"/>
  <c r="K53" i="8"/>
  <c r="K50" i="8" s="1"/>
  <c r="M55" i="8"/>
  <c r="M57" i="8"/>
  <c r="M56" i="8" s="1"/>
  <c r="L58" i="8"/>
  <c r="N45" i="8"/>
  <c r="N47" i="8"/>
  <c r="N15" i="8"/>
  <c r="N24" i="8"/>
  <c r="N33" i="8"/>
  <c r="N38" i="8"/>
  <c r="N40" i="8"/>
  <c r="K45" i="8"/>
  <c r="K43" i="8" s="1"/>
  <c r="K47" i="8"/>
  <c r="N51" i="8"/>
  <c r="N55" i="8"/>
  <c r="N57" i="8"/>
  <c r="L56" i="7"/>
  <c r="K56" i="7"/>
  <c r="L54" i="7"/>
  <c r="N59" i="14" l="1"/>
  <c r="L59" i="14"/>
  <c r="K59" i="13"/>
  <c r="N59" i="13"/>
  <c r="L59" i="13"/>
  <c r="I34" i="11"/>
  <c r="K17" i="11"/>
  <c r="K26" i="11"/>
  <c r="L11" i="11"/>
  <c r="K20" i="11"/>
  <c r="N24" i="11"/>
  <c r="L24" i="11"/>
  <c r="L20" i="11"/>
  <c r="N20" i="11"/>
  <c r="N13" i="11"/>
  <c r="L13" i="11"/>
  <c r="N7" i="11"/>
  <c r="L7" i="11"/>
  <c r="K13" i="11"/>
  <c r="N31" i="11"/>
  <c r="L31" i="11"/>
  <c r="N26" i="11"/>
  <c r="L26" i="11"/>
  <c r="N17" i="11"/>
  <c r="L17" i="11"/>
  <c r="N9" i="11"/>
  <c r="L9" i="11"/>
  <c r="N8" i="10"/>
  <c r="K14" i="10"/>
  <c r="M8" i="10"/>
  <c r="N28" i="10"/>
  <c r="K23" i="10"/>
  <c r="K19" i="10"/>
  <c r="N23" i="10"/>
  <c r="L23" i="10"/>
  <c r="N14" i="10"/>
  <c r="L14" i="10"/>
  <c r="N11" i="10"/>
  <c r="L28" i="10"/>
  <c r="N19" i="10"/>
  <c r="L19" i="10"/>
  <c r="K19" i="9"/>
  <c r="L43" i="9"/>
  <c r="N43" i="9"/>
  <c r="K59" i="9"/>
  <c r="L11" i="9"/>
  <c r="N11" i="9"/>
  <c r="L39" i="9"/>
  <c r="N39" i="9"/>
  <c r="L32" i="9"/>
  <c r="N32" i="9"/>
  <c r="N50" i="9"/>
  <c r="L50" i="9"/>
  <c r="L13" i="9"/>
  <c r="N13" i="9"/>
  <c r="I59" i="9"/>
  <c r="M36" i="8"/>
  <c r="K36" i="8"/>
  <c r="N43" i="8"/>
  <c r="L43" i="8"/>
  <c r="L36" i="8"/>
  <c r="N36" i="8"/>
  <c r="N17" i="8"/>
  <c r="L17" i="8"/>
  <c r="N8" i="8"/>
  <c r="I59" i="8"/>
  <c r="L8" i="8"/>
  <c r="L50" i="8"/>
  <c r="N50" i="8"/>
  <c r="L19" i="8"/>
  <c r="N19" i="8"/>
  <c r="L11" i="8"/>
  <c r="N11" i="8"/>
  <c r="N13" i="8"/>
  <c r="L13" i="8"/>
  <c r="I57" i="7"/>
  <c r="H56" i="7"/>
  <c r="I51" i="7"/>
  <c r="I47" i="7"/>
  <c r="I45" i="7"/>
  <c r="I46" i="7"/>
  <c r="I44" i="7"/>
  <c r="H43" i="7"/>
  <c r="I41" i="7"/>
  <c r="I42" i="7"/>
  <c r="I40" i="7"/>
  <c r="I38" i="7"/>
  <c r="I37" i="7"/>
  <c r="H36" i="7"/>
  <c r="I32" i="7"/>
  <c r="I35" i="7"/>
  <c r="I34" i="7"/>
  <c r="I33" i="7"/>
  <c r="I31" i="7"/>
  <c r="I22" i="7"/>
  <c r="I23" i="7"/>
  <c r="I24" i="7"/>
  <c r="I25" i="7"/>
  <c r="N25" i="7" s="1"/>
  <c r="I26" i="7"/>
  <c r="I28" i="7"/>
  <c r="I28" i="8" s="1"/>
  <c r="I29" i="7"/>
  <c r="I30" i="7"/>
  <c r="I21" i="7"/>
  <c r="I20" i="7"/>
  <c r="H17" i="7"/>
  <c r="I18" i="7"/>
  <c r="I15" i="7"/>
  <c r="I14" i="7"/>
  <c r="I12" i="7"/>
  <c r="I10" i="7"/>
  <c r="L10" i="7" s="1"/>
  <c r="I9" i="7"/>
  <c r="I50" i="7"/>
  <c r="I52" i="7"/>
  <c r="I53" i="7"/>
  <c r="K53" i="7" s="1"/>
  <c r="I54" i="7"/>
  <c r="I55" i="7"/>
  <c r="N55" i="7" s="1"/>
  <c r="K44" i="7"/>
  <c r="L24" i="7"/>
  <c r="I17" i="7"/>
  <c r="I16" i="7"/>
  <c r="M59" i="7"/>
  <c r="M58" i="7"/>
  <c r="K58" i="7"/>
  <c r="I58" i="7"/>
  <c r="N58" i="7" s="1"/>
  <c r="K57" i="7"/>
  <c r="I56" i="7"/>
  <c r="G56" i="7"/>
  <c r="K55" i="7"/>
  <c r="K54" i="7"/>
  <c r="M53" i="7"/>
  <c r="L53" i="7"/>
  <c r="M52" i="7"/>
  <c r="N51" i="7"/>
  <c r="H50" i="7"/>
  <c r="G50" i="7"/>
  <c r="N49" i="7"/>
  <c r="M49" i="7"/>
  <c r="L49" i="7"/>
  <c r="K49" i="7"/>
  <c r="K48" i="7" s="1"/>
  <c r="N48" i="7"/>
  <c r="M48" i="7"/>
  <c r="G48" i="7"/>
  <c r="L48" i="7" s="1"/>
  <c r="N47" i="7"/>
  <c r="M47" i="7"/>
  <c r="L47" i="7"/>
  <c r="K47" i="7"/>
  <c r="L46" i="7"/>
  <c r="M45" i="7"/>
  <c r="K45" i="7"/>
  <c r="N45" i="7"/>
  <c r="L44" i="7"/>
  <c r="G43" i="7"/>
  <c r="G59" i="7" s="1"/>
  <c r="M42" i="7"/>
  <c r="K42" i="7"/>
  <c r="N42" i="7"/>
  <c r="L41" i="7"/>
  <c r="K41" i="7"/>
  <c r="L40" i="7"/>
  <c r="H39" i="7"/>
  <c r="G39" i="7"/>
  <c r="M38" i="7"/>
  <c r="K38" i="7"/>
  <c r="L38" i="7"/>
  <c r="M37" i="7"/>
  <c r="G36" i="7"/>
  <c r="K35" i="7"/>
  <c r="N34" i="7"/>
  <c r="K33" i="7"/>
  <c r="H32" i="7"/>
  <c r="G32" i="7"/>
  <c r="L31" i="7"/>
  <c r="J31" i="7"/>
  <c r="K31" i="7"/>
  <c r="M30" i="7"/>
  <c r="N29" i="7"/>
  <c r="M27" i="7"/>
  <c r="L27" i="7"/>
  <c r="M26" i="7"/>
  <c r="L25" i="7"/>
  <c r="K24" i="7"/>
  <c r="M23" i="7"/>
  <c r="L23" i="7"/>
  <c r="M22" i="7"/>
  <c r="N21" i="7"/>
  <c r="J20" i="7"/>
  <c r="J19" i="7" s="1"/>
  <c r="J59" i="7" s="1"/>
  <c r="K20" i="7"/>
  <c r="H19" i="7"/>
  <c r="G19" i="7"/>
  <c r="M18" i="7"/>
  <c r="M17" i="7" s="1"/>
  <c r="G17" i="7"/>
  <c r="M16" i="7"/>
  <c r="G16" i="7"/>
  <c r="M15" i="7"/>
  <c r="L15" i="7"/>
  <c r="K15" i="7"/>
  <c r="L14" i="7"/>
  <c r="H13" i="7"/>
  <c r="G13" i="7"/>
  <c r="M12" i="7"/>
  <c r="M11" i="7" s="1"/>
  <c r="L12" i="7"/>
  <c r="I11" i="7"/>
  <c r="L11" i="7" s="1"/>
  <c r="H11" i="7"/>
  <c r="G11" i="7"/>
  <c r="M9" i="7"/>
  <c r="H8" i="7"/>
  <c r="G8" i="7"/>
  <c r="I55" i="6"/>
  <c r="I50" i="6" s="1"/>
  <c r="I56" i="6"/>
  <c r="I57" i="6"/>
  <c r="I58" i="6"/>
  <c r="H50" i="6"/>
  <c r="I52" i="6"/>
  <c r="I53" i="6"/>
  <c r="I54" i="6"/>
  <c r="I51" i="6"/>
  <c r="I43" i="6"/>
  <c r="I41" i="6"/>
  <c r="I42" i="6"/>
  <c r="I44" i="6"/>
  <c r="I45" i="6"/>
  <c r="I46" i="6"/>
  <c r="H39" i="6"/>
  <c r="I39" i="6"/>
  <c r="I40" i="6"/>
  <c r="I36" i="6"/>
  <c r="I37" i="6"/>
  <c r="I38" i="6"/>
  <c r="H32" i="6"/>
  <c r="I32" i="6"/>
  <c r="I33" i="6"/>
  <c r="I34" i="6"/>
  <c r="I35" i="6"/>
  <c r="I31" i="6"/>
  <c r="H19" i="6"/>
  <c r="H17" i="6"/>
  <c r="I19" i="6"/>
  <c r="I21" i="6"/>
  <c r="I22" i="6"/>
  <c r="I23" i="6"/>
  <c r="I24" i="6"/>
  <c r="I25" i="6"/>
  <c r="I26" i="6"/>
  <c r="I27" i="6"/>
  <c r="I28" i="6"/>
  <c r="I29" i="6"/>
  <c r="I30" i="6"/>
  <c r="I20" i="6"/>
  <c r="I17" i="6"/>
  <c r="I18" i="6"/>
  <c r="I16" i="6"/>
  <c r="I13" i="6"/>
  <c r="H13" i="6"/>
  <c r="H11" i="6"/>
  <c r="I8" i="6"/>
  <c r="H8" i="6"/>
  <c r="I15" i="6"/>
  <c r="I14" i="6"/>
  <c r="I11" i="6"/>
  <c r="I12" i="6"/>
  <c r="I10" i="6"/>
  <c r="I9" i="6"/>
  <c r="I56" i="3"/>
  <c r="I50" i="3"/>
  <c r="I19" i="3"/>
  <c r="I16" i="3"/>
  <c r="I13" i="3"/>
  <c r="I11" i="3"/>
  <c r="I8" i="3"/>
  <c r="I59" i="3" s="1"/>
  <c r="I57" i="3"/>
  <c r="I43" i="3"/>
  <c r="I44" i="3"/>
  <c r="I36" i="3"/>
  <c r="H36" i="3"/>
  <c r="I38" i="3"/>
  <c r="I37" i="3"/>
  <c r="I32" i="3"/>
  <c r="H32" i="3"/>
  <c r="I35" i="3"/>
  <c r="I34" i="3"/>
  <c r="I33" i="3"/>
  <c r="I31" i="3"/>
  <c r="I28" i="3"/>
  <c r="I27" i="3"/>
  <c r="I20" i="3"/>
  <c r="I14" i="3"/>
  <c r="I15" i="3"/>
  <c r="I12" i="3"/>
  <c r="I9" i="3"/>
  <c r="K34" i="11" l="1"/>
  <c r="N34" i="11"/>
  <c r="L34" i="11"/>
  <c r="N59" i="9"/>
  <c r="L59" i="9"/>
  <c r="M28" i="8"/>
  <c r="K28" i="8"/>
  <c r="K19" i="8" s="1"/>
  <c r="K59" i="8" s="1"/>
  <c r="N28" i="8"/>
  <c r="L28" i="8"/>
  <c r="K28" i="7"/>
  <c r="N59" i="8"/>
  <c r="L59" i="8"/>
  <c r="L57" i="7"/>
  <c r="I36" i="7"/>
  <c r="M55" i="7"/>
  <c r="K43" i="7"/>
  <c r="M36" i="7"/>
  <c r="K51" i="7"/>
  <c r="M51" i="7"/>
  <c r="M50" i="7" s="1"/>
  <c r="K40" i="7"/>
  <c r="K39" i="7" s="1"/>
  <c r="M40" i="7"/>
  <c r="M39" i="7" s="1"/>
  <c r="I39" i="7"/>
  <c r="L39" i="7" s="1"/>
  <c r="K34" i="7"/>
  <c r="M34" i="7"/>
  <c r="L33" i="7"/>
  <c r="K21" i="7"/>
  <c r="M24" i="7"/>
  <c r="M25" i="7"/>
  <c r="K29" i="7"/>
  <c r="L21" i="7"/>
  <c r="L28" i="7"/>
  <c r="L29" i="7"/>
  <c r="L20" i="7"/>
  <c r="M21" i="7"/>
  <c r="K25" i="7"/>
  <c r="M28" i="7"/>
  <c r="M29" i="7"/>
  <c r="H59" i="7"/>
  <c r="M14" i="7"/>
  <c r="M13" i="7" s="1"/>
  <c r="I13" i="7"/>
  <c r="L13" i="7" s="1"/>
  <c r="M10" i="7"/>
  <c r="M8" i="7" s="1"/>
  <c r="K50" i="7"/>
  <c r="K32" i="7"/>
  <c r="N11" i="7"/>
  <c r="N16" i="7"/>
  <c r="N18" i="7"/>
  <c r="N22" i="7"/>
  <c r="N30" i="7"/>
  <c r="K9" i="7"/>
  <c r="N10" i="7"/>
  <c r="N12" i="7"/>
  <c r="N14" i="7"/>
  <c r="K16" i="7"/>
  <c r="K18" i="7"/>
  <c r="K17" i="7" s="1"/>
  <c r="M20" i="7"/>
  <c r="K22" i="7"/>
  <c r="N23" i="7"/>
  <c r="K26" i="7"/>
  <c r="N27" i="7"/>
  <c r="K30" i="7"/>
  <c r="M31" i="7"/>
  <c r="M33" i="7"/>
  <c r="M32" i="7" s="1"/>
  <c r="L34" i="7"/>
  <c r="K37" i="7"/>
  <c r="K36" i="7" s="1"/>
  <c r="N38" i="7"/>
  <c r="N40" i="7"/>
  <c r="M41" i="7"/>
  <c r="L42" i="7"/>
  <c r="I43" i="7"/>
  <c r="M44" i="7"/>
  <c r="M43" i="7" s="1"/>
  <c r="L45" i="7"/>
  <c r="K46" i="7"/>
  <c r="L51" i="7"/>
  <c r="K52" i="7"/>
  <c r="N53" i="7"/>
  <c r="M54" i="7"/>
  <c r="L55" i="7"/>
  <c r="N56" i="7"/>
  <c r="M57" i="7"/>
  <c r="M56" i="7" s="1"/>
  <c r="L58" i="7"/>
  <c r="N9" i="7"/>
  <c r="L9" i="7"/>
  <c r="K10" i="7"/>
  <c r="K12" i="7"/>
  <c r="K11" i="7" s="1"/>
  <c r="K14" i="7"/>
  <c r="K13" i="7" s="1"/>
  <c r="N15" i="7"/>
  <c r="L16" i="7"/>
  <c r="L18" i="7"/>
  <c r="N20" i="7"/>
  <c r="L22" i="7"/>
  <c r="K23" i="7"/>
  <c r="N24" i="7"/>
  <c r="L26" i="7"/>
  <c r="K27" i="7"/>
  <c r="N28" i="7"/>
  <c r="L30" i="7"/>
  <c r="N31" i="7"/>
  <c r="N33" i="7"/>
  <c r="L37" i="7"/>
  <c r="N41" i="7"/>
  <c r="N44" i="7"/>
  <c r="L52" i="7"/>
  <c r="N54" i="7"/>
  <c r="N57" i="7"/>
  <c r="N26" i="7"/>
  <c r="N37" i="7"/>
  <c r="N52" i="7"/>
  <c r="I8" i="7"/>
  <c r="I19" i="7"/>
  <c r="I59" i="7" s="1"/>
  <c r="M59" i="6"/>
  <c r="M58" i="6"/>
  <c r="M57" i="6"/>
  <c r="L57" i="6"/>
  <c r="K57" i="6"/>
  <c r="K56" i="6" s="1"/>
  <c r="N57" i="6"/>
  <c r="M56" i="6"/>
  <c r="G56" i="6"/>
  <c r="M54" i="6"/>
  <c r="M52" i="6"/>
  <c r="G50" i="6"/>
  <c r="G48" i="6"/>
  <c r="L45" i="6"/>
  <c r="K45" i="6"/>
  <c r="N45" i="6"/>
  <c r="L43" i="6"/>
  <c r="G43" i="6"/>
  <c r="L41" i="6"/>
  <c r="K41" i="6"/>
  <c r="N41" i="6"/>
  <c r="M40" i="6"/>
  <c r="M39" i="6" s="1"/>
  <c r="L40" i="6"/>
  <c r="G39" i="6"/>
  <c r="M38" i="6"/>
  <c r="L38" i="6"/>
  <c r="N36" i="6"/>
  <c r="G36" i="6"/>
  <c r="K35" i="6"/>
  <c r="M34" i="6"/>
  <c r="L34" i="6"/>
  <c r="N33" i="6"/>
  <c r="N32" i="6"/>
  <c r="G32" i="6"/>
  <c r="L32" i="6" s="1"/>
  <c r="N31" i="6"/>
  <c r="K31" i="6"/>
  <c r="J31" i="6"/>
  <c r="M31" i="6"/>
  <c r="N29" i="6"/>
  <c r="M28" i="6"/>
  <c r="L28" i="6"/>
  <c r="K28" i="6"/>
  <c r="N28" i="6"/>
  <c r="M27" i="6"/>
  <c r="L27" i="6"/>
  <c r="L25" i="6"/>
  <c r="N22" i="6"/>
  <c r="N20" i="6"/>
  <c r="K20" i="6"/>
  <c r="J20" i="6"/>
  <c r="J19" i="6" s="1"/>
  <c r="J59" i="6" s="1"/>
  <c r="M20" i="6"/>
  <c r="G19" i="6"/>
  <c r="M18" i="6"/>
  <c r="M17" i="6" s="1"/>
  <c r="L18" i="6"/>
  <c r="K18" i="6"/>
  <c r="K17" i="6" s="1"/>
  <c r="N18" i="6"/>
  <c r="L17" i="6"/>
  <c r="G17" i="6"/>
  <c r="L16" i="6"/>
  <c r="G16" i="6"/>
  <c r="L15" i="6"/>
  <c r="K15" i="6"/>
  <c r="N15" i="6"/>
  <c r="M14" i="6"/>
  <c r="L14" i="6"/>
  <c r="K14" i="6"/>
  <c r="N14" i="6"/>
  <c r="G13" i="6"/>
  <c r="M12" i="6"/>
  <c r="L12" i="6"/>
  <c r="K12" i="6"/>
  <c r="K11" i="6" s="1"/>
  <c r="N12" i="6"/>
  <c r="M11" i="6"/>
  <c r="G11" i="6"/>
  <c r="G59" i="6" s="1"/>
  <c r="M10" i="6"/>
  <c r="L10" i="6"/>
  <c r="K10" i="6"/>
  <c r="N10" i="6"/>
  <c r="M9" i="6"/>
  <c r="L9" i="6"/>
  <c r="G8" i="6"/>
  <c r="H17" i="3"/>
  <c r="N39" i="7" l="1"/>
  <c r="M19" i="7"/>
  <c r="N13" i="7"/>
  <c r="K8" i="7"/>
  <c r="K19" i="7"/>
  <c r="K59" i="7" s="1"/>
  <c r="N8" i="7"/>
  <c r="L8" i="7"/>
  <c r="L43" i="7"/>
  <c r="N43" i="7"/>
  <c r="L32" i="7"/>
  <c r="N32" i="7"/>
  <c r="N36" i="7"/>
  <c r="L36" i="7"/>
  <c r="L19" i="7"/>
  <c r="N19" i="7"/>
  <c r="N17" i="7"/>
  <c r="L17" i="7"/>
  <c r="N50" i="7"/>
  <c r="L50" i="7"/>
  <c r="K13" i="6"/>
  <c r="M8" i="6"/>
  <c r="L8" i="6"/>
  <c r="M16" i="6"/>
  <c r="N16" i="6"/>
  <c r="M22" i="6"/>
  <c r="K22" i="6"/>
  <c r="L22" i="6"/>
  <c r="K46" i="6"/>
  <c r="L46" i="6"/>
  <c r="K21" i="6"/>
  <c r="M21" i="6"/>
  <c r="M19" i="6" s="1"/>
  <c r="N21" i="6"/>
  <c r="M24" i="6"/>
  <c r="K24" i="6"/>
  <c r="L24" i="6"/>
  <c r="K30" i="6"/>
  <c r="M30" i="6"/>
  <c r="N30" i="6"/>
  <c r="M37" i="6"/>
  <c r="M36" i="6" s="1"/>
  <c r="L37" i="6"/>
  <c r="K37" i="6"/>
  <c r="L49" i="6"/>
  <c r="K49" i="6"/>
  <c r="K48" i="6" s="1"/>
  <c r="N49" i="6"/>
  <c r="M49" i="6"/>
  <c r="M48" i="6" s="1"/>
  <c r="K55" i="6"/>
  <c r="L55" i="6"/>
  <c r="N55" i="6"/>
  <c r="M55" i="6"/>
  <c r="L13" i="6"/>
  <c r="N13" i="6"/>
  <c r="L21" i="6"/>
  <c r="N24" i="6"/>
  <c r="N37" i="6"/>
  <c r="N43" i="6"/>
  <c r="M47" i="6"/>
  <c r="L47" i="6"/>
  <c r="K47" i="6"/>
  <c r="K53" i="6"/>
  <c r="M53" i="6"/>
  <c r="L53" i="6"/>
  <c r="N53" i="6"/>
  <c r="H59" i="6"/>
  <c r="K23" i="6"/>
  <c r="M23" i="6"/>
  <c r="N23" i="6"/>
  <c r="M26" i="6"/>
  <c r="K26" i="6"/>
  <c r="L26" i="6"/>
  <c r="L30" i="6"/>
  <c r="N8" i="6"/>
  <c r="L11" i="6"/>
  <c r="N11" i="6"/>
  <c r="K16" i="6"/>
  <c r="L23" i="6"/>
  <c r="K25" i="6"/>
  <c r="M25" i="6"/>
  <c r="N25" i="6"/>
  <c r="N26" i="6"/>
  <c r="M29" i="6"/>
  <c r="L29" i="6"/>
  <c r="K29" i="6"/>
  <c r="M33" i="6"/>
  <c r="M32" i="6" s="1"/>
  <c r="L33" i="6"/>
  <c r="K33" i="6"/>
  <c r="L36" i="6"/>
  <c r="N47" i="6"/>
  <c r="L50" i="6"/>
  <c r="N50" i="6"/>
  <c r="L56" i="6"/>
  <c r="N56" i="6"/>
  <c r="N58" i="6"/>
  <c r="N17" i="6"/>
  <c r="N34" i="6"/>
  <c r="K54" i="6"/>
  <c r="K58" i="6"/>
  <c r="K9" i="6"/>
  <c r="K8" i="6" s="1"/>
  <c r="M15" i="6"/>
  <c r="M13" i="6" s="1"/>
  <c r="L20" i="6"/>
  <c r="K27" i="6"/>
  <c r="L31" i="6"/>
  <c r="K34" i="6"/>
  <c r="K38" i="6"/>
  <c r="K40" i="6"/>
  <c r="M41" i="6"/>
  <c r="M45" i="6"/>
  <c r="L52" i="6"/>
  <c r="L54" i="6"/>
  <c r="L58" i="6"/>
  <c r="N52" i="6"/>
  <c r="N54" i="6"/>
  <c r="N9" i="6"/>
  <c r="N27" i="6"/>
  <c r="N38" i="6"/>
  <c r="N40" i="6"/>
  <c r="K52" i="6"/>
  <c r="G17" i="3"/>
  <c r="K11" i="5"/>
  <c r="I11" i="5"/>
  <c r="G11" i="5"/>
  <c r="N59" i="7" l="1"/>
  <c r="L59" i="7"/>
  <c r="K32" i="6"/>
  <c r="K19" i="6"/>
  <c r="K44" i="6"/>
  <c r="K43" i="6" s="1"/>
  <c r="M44" i="6"/>
  <c r="M43" i="6" s="1"/>
  <c r="N44" i="6"/>
  <c r="L44" i="6"/>
  <c r="K36" i="6"/>
  <c r="K51" i="6"/>
  <c r="K50" i="6" s="1"/>
  <c r="N51" i="6"/>
  <c r="M51" i="6"/>
  <c r="M50" i="6" s="1"/>
  <c r="L51" i="6"/>
  <c r="L42" i="6"/>
  <c r="K42" i="6"/>
  <c r="K39" i="6" s="1"/>
  <c r="N42" i="6"/>
  <c r="M42" i="6"/>
  <c r="N19" i="6"/>
  <c r="L19" i="6"/>
  <c r="N48" i="6"/>
  <c r="L48" i="6"/>
  <c r="L39" i="6"/>
  <c r="N39" i="6"/>
  <c r="I59" i="6"/>
  <c r="L30" i="4"/>
  <c r="K59" i="6" l="1"/>
  <c r="N59" i="6"/>
  <c r="L59" i="6"/>
  <c r="G13" i="5"/>
  <c r="G9" i="5"/>
  <c r="I15" i="4"/>
  <c r="G19" i="3"/>
  <c r="K20" i="2"/>
  <c r="I20" i="2"/>
  <c r="G20" i="2"/>
  <c r="G17" i="2"/>
  <c r="I20" i="1"/>
  <c r="G20" i="1"/>
  <c r="M33" i="5"/>
  <c r="H32" i="5"/>
  <c r="I32" i="5" s="1"/>
  <c r="I31" i="5"/>
  <c r="L31" i="5" s="1"/>
  <c r="H30" i="5"/>
  <c r="I30" i="5" s="1"/>
  <c r="G30" i="5"/>
  <c r="H29" i="5"/>
  <c r="I29" i="5" s="1"/>
  <c r="H28" i="5"/>
  <c r="I28" i="5" s="1"/>
  <c r="H27" i="5"/>
  <c r="G26" i="5"/>
  <c r="H25" i="5"/>
  <c r="H24" i="5" s="1"/>
  <c r="I24" i="5" s="1"/>
  <c r="N24" i="5" s="1"/>
  <c r="G24" i="5"/>
  <c r="I23" i="5"/>
  <c r="L23" i="5" s="1"/>
  <c r="I22" i="5"/>
  <c r="K22" i="5" s="1"/>
  <c r="H21" i="5"/>
  <c r="H20" i="5" s="1"/>
  <c r="I20" i="5" s="1"/>
  <c r="G20" i="5"/>
  <c r="I19" i="5"/>
  <c r="M19" i="5" s="1"/>
  <c r="H18" i="5"/>
  <c r="I18" i="5" s="1"/>
  <c r="G17" i="5"/>
  <c r="I16" i="5"/>
  <c r="M16" i="5" s="1"/>
  <c r="H15" i="5"/>
  <c r="I15" i="5" s="1"/>
  <c r="H14" i="5"/>
  <c r="I14" i="5" s="1"/>
  <c r="H13" i="5"/>
  <c r="J13" i="5"/>
  <c r="J33" i="5" s="1"/>
  <c r="I12" i="5"/>
  <c r="M12" i="5" s="1"/>
  <c r="H11" i="5"/>
  <c r="I10" i="5"/>
  <c r="L10" i="5" s="1"/>
  <c r="H9" i="5"/>
  <c r="I8" i="5"/>
  <c r="M8" i="5" s="1"/>
  <c r="M7" i="5" s="1"/>
  <c r="H7" i="5"/>
  <c r="I7" i="5" s="1"/>
  <c r="G7" i="5"/>
  <c r="G30" i="4"/>
  <c r="I21" i="4"/>
  <c r="G15" i="4"/>
  <c r="H30" i="4"/>
  <c r="M30" i="4"/>
  <c r="H29" i="4"/>
  <c r="I29" i="4" s="1"/>
  <c r="H28" i="4"/>
  <c r="H27" i="4"/>
  <c r="I27" i="4" s="1"/>
  <c r="I26" i="4"/>
  <c r="M26" i="4" s="1"/>
  <c r="M25" i="4" s="1"/>
  <c r="G25" i="4"/>
  <c r="I24" i="4"/>
  <c r="K24" i="4" s="1"/>
  <c r="I23" i="4"/>
  <c r="M23" i="4" s="1"/>
  <c r="I22" i="4"/>
  <c r="N22" i="4" s="1"/>
  <c r="H21" i="4"/>
  <c r="G21" i="4"/>
  <c r="J20" i="4"/>
  <c r="I20" i="4"/>
  <c r="N20" i="4" s="1"/>
  <c r="I19" i="4"/>
  <c r="L19" i="4" s="1"/>
  <c r="H18" i="4"/>
  <c r="I18" i="4" s="1"/>
  <c r="H17" i="4"/>
  <c r="H15" i="4" s="1"/>
  <c r="J16" i="4"/>
  <c r="J15" i="4" s="1"/>
  <c r="J30" i="4" s="1"/>
  <c r="I16" i="4"/>
  <c r="N16" i="4" s="1"/>
  <c r="H14" i="4"/>
  <c r="I14" i="4" s="1"/>
  <c r="M14" i="4" s="1"/>
  <c r="G14" i="4"/>
  <c r="I12" i="4"/>
  <c r="M12" i="4" s="1"/>
  <c r="H11" i="4"/>
  <c r="I11" i="4" s="1"/>
  <c r="G11" i="4"/>
  <c r="I10" i="4"/>
  <c r="I9" i="4"/>
  <c r="N9" i="4" s="1"/>
  <c r="H8" i="4"/>
  <c r="G8" i="4"/>
  <c r="G33" i="5" l="1"/>
  <c r="I13" i="5"/>
  <c r="K13" i="5" s="1"/>
  <c r="I9" i="5"/>
  <c r="N9" i="5" s="1"/>
  <c r="K23" i="5"/>
  <c r="M10" i="5"/>
  <c r="M9" i="5" s="1"/>
  <c r="K31" i="5"/>
  <c r="K30" i="5" s="1"/>
  <c r="L30" i="5"/>
  <c r="M11" i="5"/>
  <c r="L22" i="5"/>
  <c r="L24" i="5"/>
  <c r="I25" i="5"/>
  <c r="M25" i="5" s="1"/>
  <c r="M24" i="5" s="1"/>
  <c r="M31" i="5"/>
  <c r="M30" i="5" s="1"/>
  <c r="K10" i="5"/>
  <c r="K9" i="5" s="1"/>
  <c r="H17" i="5"/>
  <c r="I17" i="5" s="1"/>
  <c r="L17" i="5" s="1"/>
  <c r="H26" i="5"/>
  <c r="I26" i="5" s="1"/>
  <c r="L26" i="5" s="1"/>
  <c r="L9" i="5"/>
  <c r="N18" i="5"/>
  <c r="M18" i="5"/>
  <c r="M17" i="5" s="1"/>
  <c r="L18" i="5"/>
  <c r="K18" i="5"/>
  <c r="N28" i="5"/>
  <c r="M28" i="5"/>
  <c r="K28" i="5"/>
  <c r="L28" i="5"/>
  <c r="N7" i="5"/>
  <c r="L7" i="5"/>
  <c r="N11" i="5"/>
  <c r="L11" i="5"/>
  <c r="L29" i="5"/>
  <c r="K29" i="5"/>
  <c r="N29" i="5"/>
  <c r="M29" i="5"/>
  <c r="N32" i="5"/>
  <c r="M32" i="5"/>
  <c r="K32" i="5"/>
  <c r="L32" i="5"/>
  <c r="N13" i="5"/>
  <c r="L14" i="5"/>
  <c r="K14" i="5"/>
  <c r="M14" i="5"/>
  <c r="N14" i="5"/>
  <c r="N15" i="5"/>
  <c r="K15" i="5"/>
  <c r="M15" i="5"/>
  <c r="L15" i="5"/>
  <c r="N20" i="5"/>
  <c r="L20" i="5"/>
  <c r="N12" i="5"/>
  <c r="N19" i="5"/>
  <c r="N30" i="5"/>
  <c r="K8" i="5"/>
  <c r="K7" i="5" s="1"/>
  <c r="N10" i="5"/>
  <c r="K12" i="5"/>
  <c r="K16" i="5"/>
  <c r="K19" i="5"/>
  <c r="I21" i="5"/>
  <c r="M22" i="5"/>
  <c r="I27" i="5"/>
  <c r="N31" i="5"/>
  <c r="N8" i="5"/>
  <c r="L8" i="5"/>
  <c r="L12" i="5"/>
  <c r="L16" i="5"/>
  <c r="L19" i="5"/>
  <c r="N22" i="5"/>
  <c r="N16" i="5"/>
  <c r="N21" i="4"/>
  <c r="K20" i="4"/>
  <c r="M19" i="4"/>
  <c r="K27" i="4"/>
  <c r="L27" i="4"/>
  <c r="K14" i="4"/>
  <c r="K19" i="4"/>
  <c r="M9" i="4"/>
  <c r="H25" i="4"/>
  <c r="I25" i="4" s="1"/>
  <c r="L25" i="4" s="1"/>
  <c r="K16" i="4"/>
  <c r="L21" i="4"/>
  <c r="K22" i="4"/>
  <c r="I28" i="4"/>
  <c r="M28" i="4" s="1"/>
  <c r="K9" i="4"/>
  <c r="M22" i="4"/>
  <c r="M21" i="4" s="1"/>
  <c r="M11" i="4"/>
  <c r="L9" i="4"/>
  <c r="N29" i="4"/>
  <c r="M29" i="4"/>
  <c r="K29" i="4"/>
  <c r="L29" i="4"/>
  <c r="N11" i="4"/>
  <c r="L11" i="4"/>
  <c r="L15" i="4"/>
  <c r="N15" i="4"/>
  <c r="L18" i="4"/>
  <c r="K18" i="4"/>
  <c r="N18" i="4"/>
  <c r="M18" i="4"/>
  <c r="M10" i="4"/>
  <c r="L10" i="4"/>
  <c r="I8" i="4"/>
  <c r="I30" i="4" s="1"/>
  <c r="K30" i="4" s="1"/>
  <c r="K10" i="4"/>
  <c r="N10" i="4"/>
  <c r="N25" i="4"/>
  <c r="N26" i="4"/>
  <c r="K12" i="4"/>
  <c r="K11" i="4" s="1"/>
  <c r="L16" i="4"/>
  <c r="I17" i="4"/>
  <c r="N19" i="4"/>
  <c r="L20" i="4"/>
  <c r="L22" i="4"/>
  <c r="K23" i="4"/>
  <c r="K26" i="4"/>
  <c r="M27" i="4"/>
  <c r="N23" i="4"/>
  <c r="L12" i="4"/>
  <c r="L14" i="4"/>
  <c r="M16" i="4"/>
  <c r="M20" i="4"/>
  <c r="L23" i="4"/>
  <c r="L26" i="4"/>
  <c r="N27" i="4"/>
  <c r="N12" i="4"/>
  <c r="N14" i="4"/>
  <c r="L13" i="5" l="1"/>
  <c r="H33" i="5"/>
  <c r="I33" i="5"/>
  <c r="K33" i="5" s="1"/>
  <c r="L25" i="5"/>
  <c r="N17" i="5"/>
  <c r="N25" i="5"/>
  <c r="K25" i="5"/>
  <c r="K24" i="5" s="1"/>
  <c r="N26" i="5"/>
  <c r="L21" i="5"/>
  <c r="K21" i="5"/>
  <c r="K20" i="5" s="1"/>
  <c r="N21" i="5"/>
  <c r="M21" i="5"/>
  <c r="M20" i="5" s="1"/>
  <c r="L27" i="5"/>
  <c r="K27" i="5"/>
  <c r="K26" i="5" s="1"/>
  <c r="N27" i="5"/>
  <c r="M27" i="5"/>
  <c r="M26" i="5" s="1"/>
  <c r="M13" i="5"/>
  <c r="K17" i="5"/>
  <c r="L28" i="4"/>
  <c r="N28" i="4"/>
  <c r="K28" i="4"/>
  <c r="K25" i="4" s="1"/>
  <c r="K8" i="4"/>
  <c r="M8" i="4"/>
  <c r="K21" i="4"/>
  <c r="L17" i="4"/>
  <c r="K17" i="4"/>
  <c r="K15" i="4" s="1"/>
  <c r="M17" i="4"/>
  <c r="M15" i="4" s="1"/>
  <c r="N17" i="4"/>
  <c r="N8" i="4"/>
  <c r="L8" i="4"/>
  <c r="M59" i="3"/>
  <c r="H58" i="3"/>
  <c r="I58" i="3" s="1"/>
  <c r="L57" i="3"/>
  <c r="H56" i="3"/>
  <c r="G56" i="3"/>
  <c r="H55" i="3"/>
  <c r="I55" i="3" s="1"/>
  <c r="I54" i="3"/>
  <c r="H53" i="3"/>
  <c r="I53" i="3" s="1"/>
  <c r="H52" i="3"/>
  <c r="I52" i="3" s="1"/>
  <c r="I51" i="3"/>
  <c r="G50" i="3"/>
  <c r="H49" i="3"/>
  <c r="H48" i="3" s="1"/>
  <c r="I48" i="3" s="1"/>
  <c r="G48" i="3"/>
  <c r="H47" i="3"/>
  <c r="I47" i="3" s="1"/>
  <c r="I46" i="3"/>
  <c r="L46" i="3" s="1"/>
  <c r="I45" i="3"/>
  <c r="K45" i="3" s="1"/>
  <c r="H43" i="3"/>
  <c r="G43" i="3"/>
  <c r="H42" i="3"/>
  <c r="I42" i="3" s="1"/>
  <c r="H41" i="3"/>
  <c r="I41" i="3" s="1"/>
  <c r="K41" i="3" s="1"/>
  <c r="K40" i="3"/>
  <c r="H39" i="3"/>
  <c r="I39" i="3" s="1"/>
  <c r="G39" i="3"/>
  <c r="K38" i="3"/>
  <c r="G36" i="3"/>
  <c r="K35" i="3"/>
  <c r="K34" i="3"/>
  <c r="N33" i="3"/>
  <c r="N32" i="3"/>
  <c r="G32" i="3"/>
  <c r="J31" i="3"/>
  <c r="N31" i="3"/>
  <c r="H30" i="3"/>
  <c r="I30" i="3" s="1"/>
  <c r="H29" i="3"/>
  <c r="I29" i="3" s="1"/>
  <c r="N28" i="3"/>
  <c r="K27" i="3"/>
  <c r="H26" i="3"/>
  <c r="I26" i="3" s="1"/>
  <c r="H25" i="3"/>
  <c r="I25" i="3" s="1"/>
  <c r="I24" i="3"/>
  <c r="H23" i="3"/>
  <c r="I23" i="3" s="1"/>
  <c r="H22" i="3"/>
  <c r="I22" i="3" s="1"/>
  <c r="H21" i="3"/>
  <c r="I21" i="3" s="1"/>
  <c r="J20" i="3"/>
  <c r="J19" i="3" s="1"/>
  <c r="G16" i="3"/>
  <c r="N15" i="3"/>
  <c r="K14" i="3"/>
  <c r="H13" i="3"/>
  <c r="G13" i="3"/>
  <c r="K12" i="3"/>
  <c r="K11" i="3" s="1"/>
  <c r="H11" i="3"/>
  <c r="G11" i="3"/>
  <c r="K10" i="3"/>
  <c r="L9" i="3"/>
  <c r="H8" i="3"/>
  <c r="G8" i="3"/>
  <c r="L28" i="3" l="1"/>
  <c r="M12" i="3"/>
  <c r="M11" i="3" s="1"/>
  <c r="M9" i="3"/>
  <c r="H19" i="3"/>
  <c r="M33" i="3"/>
  <c r="M32" i="3" s="1"/>
  <c r="G59" i="3"/>
  <c r="L12" i="3"/>
  <c r="N20" i="3"/>
  <c r="N19" i="3"/>
  <c r="H50" i="3"/>
  <c r="N50" i="3" s="1"/>
  <c r="J59" i="3"/>
  <c r="K15" i="3"/>
  <c r="K13" i="3" s="1"/>
  <c r="K28" i="3"/>
  <c r="L38" i="3"/>
  <c r="L8" i="3"/>
  <c r="L10" i="3"/>
  <c r="L14" i="3"/>
  <c r="L15" i="3"/>
  <c r="L27" i="3"/>
  <c r="L34" i="3"/>
  <c r="M38" i="3"/>
  <c r="K57" i="3"/>
  <c r="K56" i="3" s="1"/>
  <c r="M10" i="3"/>
  <c r="M14" i="3"/>
  <c r="M15" i="3"/>
  <c r="M27" i="3"/>
  <c r="M28" i="3"/>
  <c r="M34" i="3"/>
  <c r="L40" i="3"/>
  <c r="K16" i="3"/>
  <c r="M40" i="3"/>
  <c r="M39" i="3" s="1"/>
  <c r="N33" i="5"/>
  <c r="L33" i="5"/>
  <c r="N30" i="4"/>
  <c r="N21" i="3"/>
  <c r="M21" i="3"/>
  <c r="L21" i="3"/>
  <c r="K21" i="3"/>
  <c r="N37" i="3"/>
  <c r="L37" i="3"/>
  <c r="M37" i="3"/>
  <c r="M36" i="3" s="1"/>
  <c r="K37" i="3"/>
  <c r="K36" i="3" s="1"/>
  <c r="M42" i="3"/>
  <c r="L42" i="3"/>
  <c r="K42" i="3"/>
  <c r="N42" i="3"/>
  <c r="N52" i="3"/>
  <c r="M52" i="3"/>
  <c r="L52" i="3"/>
  <c r="K52" i="3"/>
  <c r="L11" i="3"/>
  <c r="N11" i="3"/>
  <c r="N22" i="3"/>
  <c r="L22" i="3"/>
  <c r="M22" i="3"/>
  <c r="K22" i="3"/>
  <c r="N26" i="3"/>
  <c r="L26" i="3"/>
  <c r="M26" i="3"/>
  <c r="K26" i="3"/>
  <c r="N29" i="3"/>
  <c r="L29" i="3"/>
  <c r="K29" i="3"/>
  <c r="M29" i="3"/>
  <c r="N39" i="3"/>
  <c r="L39" i="3"/>
  <c r="L53" i="3"/>
  <c r="K53" i="3"/>
  <c r="N53" i="3"/>
  <c r="M53" i="3"/>
  <c r="K23" i="3"/>
  <c r="N23" i="3"/>
  <c r="L23" i="3"/>
  <c r="M23" i="3"/>
  <c r="L30" i="3"/>
  <c r="N30" i="3"/>
  <c r="K30" i="3"/>
  <c r="M30" i="3"/>
  <c r="N43" i="3"/>
  <c r="L43" i="3"/>
  <c r="N47" i="3"/>
  <c r="M47" i="3"/>
  <c r="L47" i="3"/>
  <c r="K47" i="3"/>
  <c r="N54" i="3"/>
  <c r="M54" i="3"/>
  <c r="L54" i="3"/>
  <c r="K54" i="3"/>
  <c r="L13" i="3"/>
  <c r="N13" i="3"/>
  <c r="N24" i="3"/>
  <c r="L24" i="3"/>
  <c r="M24" i="3"/>
  <c r="K24" i="3"/>
  <c r="K39" i="3"/>
  <c r="L44" i="3"/>
  <c r="K44" i="3"/>
  <c r="K43" i="3" s="1"/>
  <c r="N44" i="3"/>
  <c r="M44" i="3"/>
  <c r="M43" i="3" s="1"/>
  <c r="L51" i="3"/>
  <c r="K51" i="3"/>
  <c r="N51" i="3"/>
  <c r="M51" i="3"/>
  <c r="M50" i="3" s="1"/>
  <c r="L55" i="3"/>
  <c r="K55" i="3"/>
  <c r="N55" i="3"/>
  <c r="M55" i="3"/>
  <c r="L25" i="3"/>
  <c r="K25" i="3"/>
  <c r="N25" i="3"/>
  <c r="M25" i="3"/>
  <c r="N48" i="3"/>
  <c r="L48" i="3"/>
  <c r="N58" i="3"/>
  <c r="M58" i="3"/>
  <c r="L58" i="3"/>
  <c r="K58" i="3"/>
  <c r="M16" i="3"/>
  <c r="L16" i="3"/>
  <c r="N16" i="3"/>
  <c r="L56" i="3"/>
  <c r="N56" i="3"/>
  <c r="N8" i="3"/>
  <c r="N9" i="3"/>
  <c r="K9" i="3"/>
  <c r="K8" i="3" s="1"/>
  <c r="K59" i="3" s="1"/>
  <c r="N10" i="3"/>
  <c r="N12" i="3"/>
  <c r="K20" i="3"/>
  <c r="N27" i="3"/>
  <c r="K31" i="3"/>
  <c r="L32" i="3"/>
  <c r="K33" i="3"/>
  <c r="K32" i="3" s="1"/>
  <c r="N34" i="3"/>
  <c r="N38" i="3"/>
  <c r="N40" i="3"/>
  <c r="L41" i="3"/>
  <c r="L45" i="3"/>
  <c r="K46" i="3"/>
  <c r="I49" i="3"/>
  <c r="M57" i="3"/>
  <c r="M56" i="3" s="1"/>
  <c r="M20" i="3"/>
  <c r="M19" i="3" s="1"/>
  <c r="M31" i="3"/>
  <c r="N14" i="3"/>
  <c r="L20" i="3"/>
  <c r="L31" i="3"/>
  <c r="L33" i="3"/>
  <c r="M41" i="3"/>
  <c r="M45" i="3"/>
  <c r="N57" i="3"/>
  <c r="N41" i="3"/>
  <c r="N45" i="3"/>
  <c r="G57" i="1"/>
  <c r="G51" i="1"/>
  <c r="G49" i="1"/>
  <c r="G44" i="1"/>
  <c r="G40" i="1"/>
  <c r="G37" i="1"/>
  <c r="G33" i="1"/>
  <c r="G17" i="1"/>
  <c r="G16" i="1"/>
  <c r="G13" i="1"/>
  <c r="G11" i="1"/>
  <c r="G8" i="1"/>
  <c r="I47" i="2"/>
  <c r="K47" i="2" s="1"/>
  <c r="N47" i="1"/>
  <c r="K47" i="1"/>
  <c r="M47" i="1"/>
  <c r="I36" i="2"/>
  <c r="K36" i="2" s="1"/>
  <c r="M60" i="2"/>
  <c r="H59" i="2"/>
  <c r="H57" i="2"/>
  <c r="H56" i="2"/>
  <c r="H55" i="2"/>
  <c r="H54" i="2"/>
  <c r="H53" i="2"/>
  <c r="H52" i="2"/>
  <c r="G51" i="2"/>
  <c r="H50" i="2"/>
  <c r="H49" i="2" s="1"/>
  <c r="G49" i="2"/>
  <c r="H48" i="2"/>
  <c r="H45" i="2"/>
  <c r="H43" i="2"/>
  <c r="H42" i="2"/>
  <c r="G40" i="2"/>
  <c r="H38" i="2"/>
  <c r="G37" i="2"/>
  <c r="J32" i="2"/>
  <c r="H31" i="2"/>
  <c r="H30" i="2"/>
  <c r="H27" i="2"/>
  <c r="H26" i="2"/>
  <c r="H25" i="2"/>
  <c r="H24" i="2"/>
  <c r="H23" i="2"/>
  <c r="H22" i="2"/>
  <c r="H20" i="2" s="1"/>
  <c r="J21" i="2"/>
  <c r="J20" i="2" s="1"/>
  <c r="H16" i="2"/>
  <c r="G16" i="2"/>
  <c r="G13" i="2"/>
  <c r="H11" i="2"/>
  <c r="G11" i="2"/>
  <c r="G8" i="2"/>
  <c r="H8" i="2"/>
  <c r="L50" i="3" l="1"/>
  <c r="L19" i="3"/>
  <c r="M8" i="3"/>
  <c r="K19" i="3"/>
  <c r="L47" i="2"/>
  <c r="M13" i="3"/>
  <c r="L36" i="3"/>
  <c r="N36" i="3"/>
  <c r="M49" i="3"/>
  <c r="M48" i="3" s="1"/>
  <c r="L49" i="3"/>
  <c r="K49" i="3"/>
  <c r="K48" i="3" s="1"/>
  <c r="N49" i="3"/>
  <c r="K50" i="3"/>
  <c r="H59" i="3"/>
  <c r="J60" i="2"/>
  <c r="H44" i="2"/>
  <c r="I48" i="2"/>
  <c r="K48" i="2" s="1"/>
  <c r="G33" i="2"/>
  <c r="H17" i="2"/>
  <c r="H40" i="2"/>
  <c r="G44" i="2"/>
  <c r="H37" i="2"/>
  <c r="H51" i="2"/>
  <c r="H13" i="2"/>
  <c r="H33" i="2"/>
  <c r="G57" i="2"/>
  <c r="L32" i="1"/>
  <c r="L21" i="1"/>
  <c r="L20" i="1" s="1"/>
  <c r="J8" i="1"/>
  <c r="J11" i="1"/>
  <c r="J13" i="1"/>
  <c r="J17" i="1"/>
  <c r="J20" i="1"/>
  <c r="J33" i="1"/>
  <c r="J37" i="1"/>
  <c r="J40" i="1"/>
  <c r="J44" i="1"/>
  <c r="J49" i="1"/>
  <c r="J51" i="1"/>
  <c r="J57" i="1"/>
  <c r="L60" i="1" l="1"/>
  <c r="M48" i="2"/>
  <c r="L48" i="2"/>
  <c r="N48" i="2"/>
  <c r="H60" i="2"/>
  <c r="G60" i="2"/>
  <c r="J60" i="1"/>
  <c r="I59" i="1" l="1"/>
  <c r="H59" i="1"/>
  <c r="I58" i="1"/>
  <c r="H58" i="1"/>
  <c r="I56" i="1"/>
  <c r="H56" i="1"/>
  <c r="I55" i="1"/>
  <c r="I54" i="1"/>
  <c r="I53" i="1"/>
  <c r="H53" i="1"/>
  <c r="I52" i="1"/>
  <c r="I52" i="2" s="1"/>
  <c r="H52" i="1"/>
  <c r="I50" i="1"/>
  <c r="H50" i="1"/>
  <c r="K48" i="1"/>
  <c r="H48" i="1"/>
  <c r="I46" i="1"/>
  <c r="H46" i="1"/>
  <c r="I45" i="1"/>
  <c r="I45" i="2" s="1"/>
  <c r="H45" i="1"/>
  <c r="I43" i="1"/>
  <c r="H43" i="1"/>
  <c r="I42" i="1"/>
  <c r="I41" i="1"/>
  <c r="H41" i="1"/>
  <c r="I39" i="1"/>
  <c r="H39" i="1"/>
  <c r="I38" i="1"/>
  <c r="I38" i="2" s="1"/>
  <c r="K36" i="1"/>
  <c r="I35" i="1"/>
  <c r="H35" i="1"/>
  <c r="I34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I21" i="2" s="1"/>
  <c r="H21" i="1"/>
  <c r="I19" i="1"/>
  <c r="H19" i="1"/>
  <c r="I18" i="1"/>
  <c r="I18" i="2" s="1"/>
  <c r="I18" i="3" s="1"/>
  <c r="H18" i="1"/>
  <c r="I16" i="1"/>
  <c r="H16" i="1"/>
  <c r="I15" i="1"/>
  <c r="H15" i="1"/>
  <c r="I14" i="1"/>
  <c r="I14" i="2" s="1"/>
  <c r="H14" i="1"/>
  <c r="I12" i="1"/>
  <c r="I10" i="1"/>
  <c r="I9" i="1"/>
  <c r="K18" i="3" l="1"/>
  <c r="K17" i="3" s="1"/>
  <c r="M18" i="3"/>
  <c r="M17" i="3" s="1"/>
  <c r="I17" i="3"/>
  <c r="N18" i="3"/>
  <c r="L18" i="3"/>
  <c r="K28" i="1"/>
  <c r="I28" i="2"/>
  <c r="K32" i="1"/>
  <c r="I32" i="2"/>
  <c r="K43" i="1"/>
  <c r="I43" i="2"/>
  <c r="K55" i="1"/>
  <c r="I55" i="2"/>
  <c r="K9" i="1"/>
  <c r="I9" i="2"/>
  <c r="K12" i="1"/>
  <c r="I12" i="2"/>
  <c r="K15" i="1"/>
  <c r="I15" i="2"/>
  <c r="K18" i="2"/>
  <c r="N18" i="2"/>
  <c r="L18" i="2"/>
  <c r="M18" i="2"/>
  <c r="K22" i="1"/>
  <c r="I22" i="2"/>
  <c r="K26" i="1"/>
  <c r="I26" i="2"/>
  <c r="K30" i="1"/>
  <c r="I30" i="2"/>
  <c r="K35" i="1"/>
  <c r="I35" i="2"/>
  <c r="K41" i="1"/>
  <c r="I41" i="2"/>
  <c r="K46" i="1"/>
  <c r="I46" i="2"/>
  <c r="K53" i="1"/>
  <c r="I53" i="2"/>
  <c r="K58" i="1"/>
  <c r="I58" i="2"/>
  <c r="L21" i="2"/>
  <c r="M21" i="2"/>
  <c r="K21" i="2"/>
  <c r="N21" i="2"/>
  <c r="K23" i="1"/>
  <c r="I23" i="2"/>
  <c r="K25" i="1"/>
  <c r="I25" i="2"/>
  <c r="K27" i="1"/>
  <c r="I27" i="2"/>
  <c r="K29" i="1"/>
  <c r="I29" i="2"/>
  <c r="K31" i="1"/>
  <c r="I31" i="2"/>
  <c r="K34" i="1"/>
  <c r="I34" i="2"/>
  <c r="K39" i="1"/>
  <c r="I39" i="2"/>
  <c r="K42" i="1"/>
  <c r="I42" i="2"/>
  <c r="K45" i="2"/>
  <c r="L45" i="2"/>
  <c r="N45" i="2"/>
  <c r="M45" i="2"/>
  <c r="K52" i="2"/>
  <c r="L52" i="2"/>
  <c r="N52" i="2"/>
  <c r="M52" i="2"/>
  <c r="K54" i="1"/>
  <c r="I54" i="2"/>
  <c r="K56" i="1"/>
  <c r="I56" i="2"/>
  <c r="K59" i="1"/>
  <c r="I59" i="2"/>
  <c r="K24" i="1"/>
  <c r="I24" i="2"/>
  <c r="K38" i="2"/>
  <c r="L38" i="2"/>
  <c r="N38" i="2"/>
  <c r="M38" i="2"/>
  <c r="K50" i="1"/>
  <c r="I50" i="2"/>
  <c r="K10" i="1"/>
  <c r="I10" i="2"/>
  <c r="K14" i="2"/>
  <c r="L14" i="2"/>
  <c r="M14" i="2"/>
  <c r="N14" i="2"/>
  <c r="K16" i="1"/>
  <c r="K19" i="1"/>
  <c r="I19" i="2"/>
  <c r="I37" i="1"/>
  <c r="I37" i="2" s="1"/>
  <c r="N25" i="1"/>
  <c r="N15" i="1"/>
  <c r="I17" i="1"/>
  <c r="I17" i="2" s="1"/>
  <c r="N55" i="1"/>
  <c r="O41" i="1"/>
  <c r="N54" i="1"/>
  <c r="N26" i="1"/>
  <c r="I13" i="1"/>
  <c r="I13" i="2" s="1"/>
  <c r="M10" i="1"/>
  <c r="P22" i="1"/>
  <c r="N29" i="1"/>
  <c r="M31" i="1"/>
  <c r="O53" i="1"/>
  <c r="H20" i="1"/>
  <c r="N30" i="1"/>
  <c r="O50" i="1"/>
  <c r="M19" i="1"/>
  <c r="M25" i="1"/>
  <c r="P35" i="1"/>
  <c r="H57" i="1"/>
  <c r="M36" i="1"/>
  <c r="M42" i="1"/>
  <c r="K18" i="1"/>
  <c r="N18" i="1" s="1"/>
  <c r="H42" i="1"/>
  <c r="P42" i="1" s="1"/>
  <c r="N16" i="1"/>
  <c r="P16" i="1"/>
  <c r="N39" i="1"/>
  <c r="P39" i="1"/>
  <c r="O28" i="1"/>
  <c r="H10" i="1"/>
  <c r="O10" i="1" s="1"/>
  <c r="H12" i="1"/>
  <c r="P12" i="1" s="1"/>
  <c r="K14" i="1"/>
  <c r="O14" i="1" s="1"/>
  <c r="O19" i="1"/>
  <c r="M23" i="1"/>
  <c r="K38" i="1"/>
  <c r="M38" i="1" s="1"/>
  <c r="P53" i="1"/>
  <c r="N53" i="1"/>
  <c r="N58" i="1"/>
  <c r="P58" i="1"/>
  <c r="N48" i="1"/>
  <c r="P48" i="1"/>
  <c r="N10" i="1"/>
  <c r="N12" i="1"/>
  <c r="M15" i="1"/>
  <c r="O23" i="1"/>
  <c r="O24" i="1"/>
  <c r="M29" i="1"/>
  <c r="O31" i="1"/>
  <c r="O32" i="1"/>
  <c r="M35" i="1"/>
  <c r="O46" i="1"/>
  <c r="H44" i="1"/>
  <c r="I51" i="1"/>
  <c r="I51" i="2" s="1"/>
  <c r="K52" i="1"/>
  <c r="M52" i="1" s="1"/>
  <c r="M54" i="1"/>
  <c r="H54" i="1"/>
  <c r="O54" i="1" s="1"/>
  <c r="I57" i="1"/>
  <c r="I57" i="2" s="1"/>
  <c r="K57" i="1"/>
  <c r="O16" i="1"/>
  <c r="O27" i="1"/>
  <c r="O39" i="1"/>
  <c r="I8" i="1"/>
  <c r="M9" i="1"/>
  <c r="O15" i="1"/>
  <c r="M16" i="1"/>
  <c r="M27" i="1"/>
  <c r="O35" i="1"/>
  <c r="H38" i="1"/>
  <c r="M39" i="1"/>
  <c r="P46" i="1"/>
  <c r="P56" i="1"/>
  <c r="N56" i="1"/>
  <c r="M48" i="1"/>
  <c r="M55" i="1"/>
  <c r="N43" i="1"/>
  <c r="I44" i="1"/>
  <c r="I44" i="2" s="1"/>
  <c r="H55" i="1"/>
  <c r="O55" i="1" s="1"/>
  <c r="M56" i="1"/>
  <c r="M58" i="1"/>
  <c r="O43" i="1"/>
  <c r="K45" i="1"/>
  <c r="N45" i="1" s="1"/>
  <c r="H49" i="1"/>
  <c r="M53" i="1"/>
  <c r="O56" i="1"/>
  <c r="O58" i="1"/>
  <c r="H13" i="1"/>
  <c r="H9" i="1"/>
  <c r="P9" i="1" s="1"/>
  <c r="H17" i="1"/>
  <c r="N19" i="1"/>
  <c r="M22" i="1"/>
  <c r="N23" i="1"/>
  <c r="O25" i="1"/>
  <c r="P25" i="1"/>
  <c r="M26" i="1"/>
  <c r="N27" i="1"/>
  <c r="O29" i="1"/>
  <c r="P29" i="1"/>
  <c r="M30" i="1"/>
  <c r="N31" i="1"/>
  <c r="K8" i="1"/>
  <c r="N24" i="1"/>
  <c r="O26" i="1"/>
  <c r="P26" i="1"/>
  <c r="N28" i="1"/>
  <c r="O30" i="1"/>
  <c r="P30" i="1"/>
  <c r="P32" i="1"/>
  <c r="N32" i="1"/>
  <c r="K11" i="1"/>
  <c r="P19" i="1"/>
  <c r="K21" i="1"/>
  <c r="K20" i="1" s="1"/>
  <c r="P23" i="1"/>
  <c r="M24" i="1"/>
  <c r="P27" i="1"/>
  <c r="M28" i="1"/>
  <c r="P31" i="1"/>
  <c r="M32" i="1"/>
  <c r="N9" i="1"/>
  <c r="I11" i="1"/>
  <c r="I11" i="2" s="1"/>
  <c r="M12" i="1"/>
  <c r="M11" i="1" s="1"/>
  <c r="P15" i="1"/>
  <c r="O22" i="1"/>
  <c r="N22" i="1"/>
  <c r="P24" i="1"/>
  <c r="P28" i="1"/>
  <c r="H34" i="1"/>
  <c r="P34" i="1" s="1"/>
  <c r="K33" i="1"/>
  <c r="N35" i="1"/>
  <c r="I33" i="1"/>
  <c r="I33" i="2" s="1"/>
  <c r="M34" i="1"/>
  <c r="N34" i="1"/>
  <c r="P41" i="1"/>
  <c r="K40" i="1"/>
  <c r="N42" i="1"/>
  <c r="P43" i="1"/>
  <c r="O48" i="1"/>
  <c r="I40" i="1"/>
  <c r="I40" i="2" s="1"/>
  <c r="M41" i="1"/>
  <c r="M43" i="1"/>
  <c r="N46" i="1"/>
  <c r="N41" i="1"/>
  <c r="M46" i="1"/>
  <c r="N50" i="1"/>
  <c r="P50" i="1"/>
  <c r="O59" i="1"/>
  <c r="I49" i="1"/>
  <c r="I49" i="2" s="1"/>
  <c r="N59" i="1"/>
  <c r="P59" i="1"/>
  <c r="M50" i="1"/>
  <c r="M59" i="1"/>
  <c r="L17" i="3" l="1"/>
  <c r="N17" i="3"/>
  <c r="L11" i="2"/>
  <c r="N11" i="2"/>
  <c r="N51" i="2"/>
  <c r="L51" i="2"/>
  <c r="N16" i="2"/>
  <c r="M16" i="2"/>
  <c r="L16" i="2"/>
  <c r="K16" i="2"/>
  <c r="N54" i="2"/>
  <c r="L54" i="2"/>
  <c r="K54" i="2"/>
  <c r="M54" i="2"/>
  <c r="M51" i="2" s="1"/>
  <c r="N31" i="2"/>
  <c r="L31" i="2"/>
  <c r="K31" i="2"/>
  <c r="M31" i="2"/>
  <c r="K53" i="2"/>
  <c r="L53" i="2"/>
  <c r="N53" i="2"/>
  <c r="M53" i="2"/>
  <c r="K41" i="2"/>
  <c r="L41" i="2"/>
  <c r="M41" i="2"/>
  <c r="N41" i="2"/>
  <c r="K30" i="2"/>
  <c r="M30" i="2"/>
  <c r="N30" i="2"/>
  <c r="L30" i="2"/>
  <c r="K22" i="2"/>
  <c r="M22" i="2"/>
  <c r="M20" i="2" s="1"/>
  <c r="N22" i="2"/>
  <c r="L22" i="2"/>
  <c r="L55" i="2"/>
  <c r="K55" i="2"/>
  <c r="M55" i="2"/>
  <c r="N55" i="2"/>
  <c r="N17" i="2"/>
  <c r="L17" i="2"/>
  <c r="L49" i="2"/>
  <c r="N49" i="2"/>
  <c r="L44" i="2"/>
  <c r="N44" i="2"/>
  <c r="L37" i="2"/>
  <c r="N37" i="2"/>
  <c r="K50" i="2"/>
  <c r="K49" i="2" s="1"/>
  <c r="M50" i="2"/>
  <c r="M49" i="2" s="1"/>
  <c r="N50" i="2"/>
  <c r="L50" i="2"/>
  <c r="M27" i="2"/>
  <c r="K27" i="2"/>
  <c r="N27" i="2"/>
  <c r="L27" i="2"/>
  <c r="K32" i="2"/>
  <c r="L32" i="2"/>
  <c r="M32" i="2"/>
  <c r="N32" i="2"/>
  <c r="L33" i="2"/>
  <c r="N33" i="2"/>
  <c r="L20" i="2"/>
  <c r="N20" i="2"/>
  <c r="N13" i="2"/>
  <c r="L13" i="2"/>
  <c r="K19" i="2"/>
  <c r="K17" i="2" s="1"/>
  <c r="N19" i="2"/>
  <c r="L19" i="2"/>
  <c r="M19" i="2"/>
  <c r="K10" i="2"/>
  <c r="L10" i="2"/>
  <c r="M10" i="2"/>
  <c r="N10" i="2"/>
  <c r="M24" i="2"/>
  <c r="K24" i="2"/>
  <c r="L24" i="2"/>
  <c r="N24" i="2"/>
  <c r="K56" i="2"/>
  <c r="K51" i="2" s="1"/>
  <c r="L56" i="2"/>
  <c r="N56" i="2"/>
  <c r="M56" i="2"/>
  <c r="L42" i="2"/>
  <c r="K42" i="2"/>
  <c r="N42" i="2"/>
  <c r="M42" i="2"/>
  <c r="M34" i="2"/>
  <c r="M33" i="2" s="1"/>
  <c r="N34" i="2"/>
  <c r="K34" i="2"/>
  <c r="L34" i="2"/>
  <c r="M29" i="2"/>
  <c r="L29" i="2"/>
  <c r="K29" i="2"/>
  <c r="N29" i="2"/>
  <c r="M25" i="2"/>
  <c r="N25" i="2"/>
  <c r="L25" i="2"/>
  <c r="K25" i="2"/>
  <c r="K58" i="2"/>
  <c r="K57" i="2" s="1"/>
  <c r="L58" i="2"/>
  <c r="N58" i="2"/>
  <c r="M58" i="2"/>
  <c r="M57" i="2" s="1"/>
  <c r="K46" i="2"/>
  <c r="K44" i="2" s="1"/>
  <c r="L46" i="2"/>
  <c r="N46" i="2"/>
  <c r="M46" i="2"/>
  <c r="M44" i="2" s="1"/>
  <c r="L35" i="2"/>
  <c r="M35" i="2"/>
  <c r="N35" i="2"/>
  <c r="K35" i="2"/>
  <c r="K26" i="2"/>
  <c r="M26" i="2"/>
  <c r="N26" i="2"/>
  <c r="L26" i="2"/>
  <c r="M17" i="2"/>
  <c r="N15" i="2"/>
  <c r="L15" i="2"/>
  <c r="M15" i="2"/>
  <c r="M13" i="2" s="1"/>
  <c r="K15" i="2"/>
  <c r="K13" i="2" s="1"/>
  <c r="K9" i="2"/>
  <c r="L9" i="2"/>
  <c r="I8" i="2"/>
  <c r="N9" i="2"/>
  <c r="M9" i="2"/>
  <c r="L43" i="2"/>
  <c r="K43" i="2"/>
  <c r="M43" i="2"/>
  <c r="N43" i="2"/>
  <c r="N28" i="2"/>
  <c r="K28" i="2"/>
  <c r="L28" i="2"/>
  <c r="M28" i="2"/>
  <c r="K59" i="2"/>
  <c r="M59" i="2"/>
  <c r="N59" i="2"/>
  <c r="L59" i="2"/>
  <c r="K39" i="2"/>
  <c r="K37" i="2" s="1"/>
  <c r="L39" i="2"/>
  <c r="M39" i="2"/>
  <c r="M37" i="2" s="1"/>
  <c r="N39" i="2"/>
  <c r="M23" i="2"/>
  <c r="N23" i="2"/>
  <c r="L23" i="2"/>
  <c r="K23" i="2"/>
  <c r="L12" i="2"/>
  <c r="K12" i="2"/>
  <c r="K11" i="2" s="1"/>
  <c r="M12" i="2"/>
  <c r="M11" i="2" s="1"/>
  <c r="N12" i="2"/>
  <c r="L40" i="2"/>
  <c r="N40" i="2"/>
  <c r="N57" i="2"/>
  <c r="L57" i="2"/>
  <c r="I60" i="1"/>
  <c r="G60" i="1"/>
  <c r="P57" i="1"/>
  <c r="P38" i="1"/>
  <c r="P45" i="1"/>
  <c r="N57" i="1"/>
  <c r="P18" i="1"/>
  <c r="M8" i="1"/>
  <c r="M57" i="1"/>
  <c r="O18" i="1"/>
  <c r="O17" i="1" s="1"/>
  <c r="O57" i="1"/>
  <c r="K17" i="1"/>
  <c r="N17" i="1" s="1"/>
  <c r="M18" i="1"/>
  <c r="M17" i="1" s="1"/>
  <c r="M14" i="1"/>
  <c r="M13" i="1" s="1"/>
  <c r="O52" i="1"/>
  <c r="O51" i="1" s="1"/>
  <c r="P14" i="1"/>
  <c r="O49" i="1"/>
  <c r="H51" i="1"/>
  <c r="P10" i="1"/>
  <c r="P54" i="1"/>
  <c r="H40" i="1"/>
  <c r="P40" i="1" s="1"/>
  <c r="M33" i="1"/>
  <c r="O42" i="1"/>
  <c r="O40" i="1" s="1"/>
  <c r="P55" i="1"/>
  <c r="O13" i="1"/>
  <c r="M37" i="1"/>
  <c r="M51" i="1"/>
  <c r="K44" i="1"/>
  <c r="N44" i="1" s="1"/>
  <c r="M40" i="1"/>
  <c r="M45" i="1"/>
  <c r="M44" i="1" s="1"/>
  <c r="N38" i="1"/>
  <c r="K37" i="1"/>
  <c r="O45" i="1"/>
  <c r="O44" i="1" s="1"/>
  <c r="H37" i="1"/>
  <c r="O38" i="1"/>
  <c r="O37" i="1" s="1"/>
  <c r="P52" i="1"/>
  <c r="N52" i="1"/>
  <c r="K51" i="1"/>
  <c r="N51" i="1" s="1"/>
  <c r="N14" i="1"/>
  <c r="K13" i="1"/>
  <c r="O12" i="1"/>
  <c r="O11" i="1" s="1"/>
  <c r="H11" i="1"/>
  <c r="P11" i="1" s="1"/>
  <c r="M49" i="1"/>
  <c r="N33" i="1"/>
  <c r="H8" i="1"/>
  <c r="O9" i="1"/>
  <c r="O8" i="1" s="1"/>
  <c r="N21" i="1"/>
  <c r="M21" i="1"/>
  <c r="M20" i="1" s="1"/>
  <c r="O21" i="1"/>
  <c r="P21" i="1"/>
  <c r="K49" i="1"/>
  <c r="H33" i="1"/>
  <c r="P33" i="1" s="1"/>
  <c r="O34" i="1"/>
  <c r="O33" i="1" s="1"/>
  <c r="N40" i="1"/>
  <c r="N11" i="1"/>
  <c r="N8" i="1"/>
  <c r="L59" i="3" l="1"/>
  <c r="N59" i="3"/>
  <c r="K8" i="2"/>
  <c r="M40" i="2"/>
  <c r="L8" i="2"/>
  <c r="I60" i="2"/>
  <c r="N8" i="2"/>
  <c r="K33" i="2"/>
  <c r="K60" i="2" s="1"/>
  <c r="K40" i="2"/>
  <c r="M8" i="2"/>
  <c r="K60" i="1"/>
  <c r="P8" i="1"/>
  <c r="H60" i="1"/>
  <c r="P17" i="1"/>
  <c r="P51" i="1"/>
  <c r="P44" i="1"/>
  <c r="P37" i="1"/>
  <c r="N37" i="1"/>
  <c r="N13" i="1"/>
  <c r="P13" i="1"/>
  <c r="O20" i="1"/>
  <c r="P20" i="1"/>
  <c r="N20" i="1"/>
  <c r="N49" i="1"/>
  <c r="P49" i="1"/>
  <c r="M60" i="1"/>
  <c r="L60" i="2" l="1"/>
  <c r="N60" i="2"/>
  <c r="O60" i="1"/>
  <c r="P60" i="1" l="1"/>
  <c r="N60" i="1"/>
</calcChain>
</file>

<file path=xl/sharedStrings.xml><?xml version="1.0" encoding="utf-8"?>
<sst xmlns="http://schemas.openxmlformats.org/spreadsheetml/2006/main" count="1344" uniqueCount="134">
  <si>
    <t>BULAN  :  JANUARI 2025</t>
  </si>
  <si>
    <t>KODE REKENING</t>
  </si>
  <si>
    <t>PAGU</t>
  </si>
  <si>
    <t xml:space="preserve">REALISASI </t>
  </si>
  <si>
    <t>SISA</t>
  </si>
  <si>
    <t>PROSEN</t>
  </si>
  <si>
    <t>URAIAN</t>
  </si>
  <si>
    <t>ANGGARAN</t>
  </si>
  <si>
    <t xml:space="preserve">BULAN </t>
  </si>
  <si>
    <t xml:space="preserve"> S/D </t>
  </si>
  <si>
    <t>( %)</t>
  </si>
  <si>
    <t xml:space="preserve">ANGGARAN </t>
  </si>
  <si>
    <t xml:space="preserve">                            </t>
  </si>
  <si>
    <t>BELANJA</t>
  </si>
  <si>
    <t>KOMITMEN DIBELANJAKAN (90%)</t>
  </si>
  <si>
    <t>INI</t>
  </si>
  <si>
    <t>LALU</t>
  </si>
  <si>
    <t>BLN INI</t>
  </si>
  <si>
    <t xml:space="preserve">KOMITMEN DIBELANJAKAN </t>
  </si>
  <si>
    <t>5.1.02.99.99.9999.01.01.0002</t>
  </si>
  <si>
    <t>Belanja bahan-bahan kimia</t>
  </si>
  <si>
    <t>5.1.02.99.99.9999.01.01.0002.02</t>
  </si>
  <si>
    <t>Belanja reagen</t>
  </si>
  <si>
    <t>5.1.02.99.99.9999.01.01.0002.11</t>
  </si>
  <si>
    <t>Belanja bahan Laborat lainnya</t>
  </si>
  <si>
    <t>5.1.02.99.99.9999.01.01.0010.02</t>
  </si>
  <si>
    <t>Pengisian tabung Gas  medis</t>
  </si>
  <si>
    <t>5.1.02.99.99.9999.01.01.0010.02.01</t>
  </si>
  <si>
    <t>Pengisian tabung Oksigen</t>
  </si>
  <si>
    <t>5.1.02.99.99.9999.01.01.0010.03</t>
  </si>
  <si>
    <t>Pengisian tabung Gas non medis</t>
  </si>
  <si>
    <t>5.1.02.99.99.9999.01.01.0010.03.01</t>
  </si>
  <si>
    <t>Pengisian tabung CNG</t>
  </si>
  <si>
    <t>5.1.02.99.99.9999.01.01.0010.03.02</t>
  </si>
  <si>
    <t>Pengadaan LPG  50 KG</t>
  </si>
  <si>
    <t>5.1.02.99.99.9999.01.01.0012.02</t>
  </si>
  <si>
    <t>Belanja pengadaan darah</t>
  </si>
  <si>
    <t>5.1.02.99.99.9999.01.01.0030.02</t>
  </si>
  <si>
    <t>Belanja Alat/bahan untuk kegiatan kantor-perabot kantor alat keb dan bhn pembersih</t>
  </si>
  <si>
    <t>Pembelian bahan pembersih</t>
  </si>
  <si>
    <t>Alat Kebersihan dan pembersih lainnya</t>
  </si>
  <si>
    <t>5.1.02.99.99.9999.01.01.0036.01</t>
  </si>
  <si>
    <t>Belanja Alat bahan utk keg kantor</t>
  </si>
  <si>
    <t>5.1.02.99.99.9999.01.01.0036.02</t>
  </si>
  <si>
    <t>-</t>
  </si>
  <si>
    <t>Belanja alkes dan bahan medis hbs pakai</t>
  </si>
  <si>
    <t>Belanja protesa gigi</t>
  </si>
  <si>
    <t>5.1.02.99.99.9999.01.01.0036.03</t>
  </si>
  <si>
    <t>Alat dan bahan rehabilitasi</t>
  </si>
  <si>
    <t>5.1.02.99.99.9999.01.01.0036.07</t>
  </si>
  <si>
    <t xml:space="preserve">Alat dan bahan habis pakai radiologi </t>
  </si>
  <si>
    <t>5.1.02.99.99.9999.01.01.0036.15</t>
  </si>
  <si>
    <t>Alat dan bahan linen / perelngkapan ruang pasien</t>
  </si>
  <si>
    <t>5.1.02.99.99.9999.01.01.0036.16</t>
  </si>
  <si>
    <t>Alat dan bahan Belanja loundry</t>
  </si>
  <si>
    <t>5.1.02.99.99.9999.01.01.0036.17</t>
  </si>
  <si>
    <t>Alat dan bahan  CSSD</t>
  </si>
  <si>
    <t>5.1.02.99.99.9999.01.01.0036.19</t>
  </si>
  <si>
    <t>Alat dan bahan Alat dan bahan sanitasi</t>
  </si>
  <si>
    <t>5.1.02.99.99.9999.01.01.0036.20</t>
  </si>
  <si>
    <t xml:space="preserve">Alat dan bahan Pantry </t>
  </si>
  <si>
    <t>5.1.02.99.99.9999.01.01.0036.26</t>
  </si>
  <si>
    <t>Alat dan bahan alat peraga /bahan pelatihan/praktek</t>
  </si>
  <si>
    <t>5.1.02.99.99.9999.01.01.0036.27</t>
  </si>
  <si>
    <t>Alat dan bahan kantong mayat/ peti ,Pemulasaran</t>
  </si>
  <si>
    <t>5.1.02.99.99.9999.01.01.0037.01</t>
  </si>
  <si>
    <t xml:space="preserve">Pengadaan obat-obatan </t>
  </si>
  <si>
    <t>5.1.02.99.99.9999.01.01.0056.01</t>
  </si>
  <si>
    <t>Belanja makanan dan minuman pasien</t>
  </si>
  <si>
    <t>Belanja makan minum pasien</t>
  </si>
  <si>
    <t>Belanja Beras</t>
  </si>
  <si>
    <t>Belanja minuman susu</t>
  </si>
  <si>
    <t>1</t>
  </si>
  <si>
    <t>2</t>
  </si>
  <si>
    <t>5.1.02.99.99.9999.02.01.0051</t>
  </si>
  <si>
    <t xml:space="preserve">Jasa pengelolaan sampah </t>
  </si>
  <si>
    <t>5.1.02.99.99.9999.02.01.0051.01</t>
  </si>
  <si>
    <t>Jasa pengambilan sampah kontainer</t>
  </si>
  <si>
    <t>5.1.02.99.99.9999.02.01.0051.02</t>
  </si>
  <si>
    <t>Jasa pengelolaan limbah medis dan B3</t>
  </si>
  <si>
    <t>5.1.02.99.99.9999.02.01.0077</t>
  </si>
  <si>
    <t>Belanja jasa Pelayanan bagi non pegawai (pasien)</t>
  </si>
  <si>
    <t>Belanja jasa pemeriksaan laborat</t>
  </si>
  <si>
    <t>Belanja jasa pemeriksaan radiologi</t>
  </si>
  <si>
    <t>Belanja jasa pemeriksaan film badge/TLD</t>
  </si>
  <si>
    <t>5.1.02.99.99.9999.03.02.0117.01</t>
  </si>
  <si>
    <t>Belanja pemeliharaan alat kantor lainnya</t>
  </si>
  <si>
    <t>Biaya pemeliharaan pest control</t>
  </si>
  <si>
    <t>Biaya pemeliharaan sanitasi</t>
  </si>
  <si>
    <t>5.1.02.99.99.9999.03.02.0122.01</t>
  </si>
  <si>
    <t>Biaya pemeliharaan alat dapur</t>
  </si>
  <si>
    <t>5.1.02.99.99.9999.03.02.0123</t>
  </si>
  <si>
    <t>Belanja pemeliharaan alat kantor dan rumah tangga ,alat tangga lainnya</t>
  </si>
  <si>
    <t>Biaya pemeliharaan peralatan laundry</t>
  </si>
  <si>
    <t>5.1.02.99.99.9999.03.02.0237.01</t>
  </si>
  <si>
    <t xml:space="preserve">Biaya pemeliharaan Aldok/Alkes </t>
  </si>
  <si>
    <t>Pemeliharaan Alkes/Aldok kalibrasi</t>
  </si>
  <si>
    <t>Pemeliharaan alat laboratorium kalibrasi</t>
  </si>
  <si>
    <t xml:space="preserve">pemeliharaan tabung oksigen </t>
  </si>
  <si>
    <t>pemeliharaan hepa</t>
  </si>
  <si>
    <t xml:space="preserve">pemeliharaan RO </t>
  </si>
  <si>
    <t>5.1.02.99.99.9999.03.04.0123</t>
  </si>
  <si>
    <t xml:space="preserve">Biaya pemeliharaan jaringan ins air bersih </t>
  </si>
  <si>
    <t>Pemeriksaan air bersih (sanitasi)</t>
  </si>
  <si>
    <t>5.1.02.99.99.9999.03.04.0136</t>
  </si>
  <si>
    <t>Biaya pemeliharaan jaringan/ins gas medis</t>
  </si>
  <si>
    <t>Jumlah</t>
  </si>
  <si>
    <t>FISIK</t>
  </si>
  <si>
    <t>REALISASI</t>
  </si>
  <si>
    <t>LAPORAN REALISASI BELANJA BARANG JASA PPTK PELAYANAN</t>
  </si>
  <si>
    <t xml:space="preserve">Biaya sedot limbah septitank </t>
  </si>
  <si>
    <t>BULAN  :  FEBRUARI 2025</t>
  </si>
  <si>
    <t xml:space="preserve">LAPORAN REALISASI BELANJA BARANG JASA </t>
  </si>
  <si>
    <t xml:space="preserve">KEPALA BIDANG PENUNJANG </t>
  </si>
  <si>
    <t>Drs. AGUS TRI CAHYONO, Apt, M.Si</t>
  </si>
  <si>
    <t>LIARSIH, S.Si</t>
  </si>
  <si>
    <t>NIP. 196704151993031010</t>
  </si>
  <si>
    <t>NIP. 197405011999032004</t>
  </si>
  <si>
    <t xml:space="preserve">KASI PENUNJANG MEDIS </t>
  </si>
  <si>
    <t>KASI PENUNJANG NON MEDIS</t>
  </si>
  <si>
    <t>ALEXANDER PRAYOGI N, S.Kep. Ns,</t>
  </si>
  <si>
    <t>NIP. 19780730 201001 1 009</t>
  </si>
  <si>
    <t>TRIWULAN 1 JANUARI - MARET 2025</t>
  </si>
  <si>
    <t>BULAN APRIL</t>
  </si>
  <si>
    <t>BULAN JUNI</t>
  </si>
  <si>
    <t>APRIL -</t>
  </si>
  <si>
    <t>JUNI</t>
  </si>
  <si>
    <t xml:space="preserve">Plt. KABID PENUNJANG </t>
  </si>
  <si>
    <t xml:space="preserve">WAKIL DIREKTUR PELAYANAN </t>
  </si>
  <si>
    <t>dr. PRIHATIN IMAN NUGROHO, M.Kes, Sp.P</t>
  </si>
  <si>
    <t>NIP. 19710828 200604 1 016</t>
  </si>
  <si>
    <t>TW II APRIL - JUNI 2025</t>
  </si>
  <si>
    <t>BULAN JULI</t>
  </si>
  <si>
    <t>BULAN 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</si>
</sst>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_);_(@_)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_);_(@_)"/>
    <numFmt numFmtId="168" formatCode="_(* #,##0.00_);_(* \(#,##0.00\);_(* &quot;-&quot;??_);_(@_)"/>
    <numFmt numFmtId="169" formatCode="_-* #,##0.0_-;\-* #,##0.0_-;_-* &quot;-&quot;?_-;_-@_-"/>
  </numFmts>
  <fonts count="14" x14ac:knownFonts="1">
    <font>
      <sz val="10"/>
      <name val="Arial"/>
    </font>
    <font>
      <sz val="10"/>
      <name val="Arial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7">
    <xf numFmtId="0" fontId="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3" applyAlignment="1">
      <alignment horizontal="left"/>
    </xf>
    <xf numFmtId="0" fontId="3" fillId="0" borderId="0" xfId="4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0" borderId="10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9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66" fontId="4" fillId="2" borderId="16" xfId="4" applyNumberFormat="1" applyFont="1" applyFill="1" applyBorder="1" applyAlignment="1">
      <alignment horizontal="right"/>
    </xf>
    <xf numFmtId="167" fontId="4" fillId="0" borderId="16" xfId="2" applyNumberFormat="1" applyFont="1" applyBorder="1" applyAlignment="1">
      <alignment horizontal="right"/>
    </xf>
    <xf numFmtId="0" fontId="5" fillId="0" borderId="12" xfId="3" applyFont="1" applyBorder="1" applyAlignment="1">
      <alignment horizontal="left"/>
    </xf>
    <xf numFmtId="0" fontId="5" fillId="0" borderId="14" xfId="3" applyFont="1" applyBorder="1" applyAlignment="1">
      <alignment horizontal="left"/>
    </xf>
    <xf numFmtId="0" fontId="3" fillId="0" borderId="15" xfId="3" applyBorder="1" applyAlignment="1">
      <alignment horizontal="left"/>
    </xf>
    <xf numFmtId="0" fontId="5" fillId="2" borderId="13" xfId="3" quotePrefix="1" applyFont="1" applyFill="1" applyBorder="1" applyAlignment="1">
      <alignment horizontal="left"/>
    </xf>
    <xf numFmtId="0" fontId="5" fillId="2" borderId="14" xfId="3" applyFont="1" applyFill="1" applyBorder="1"/>
    <xf numFmtId="0" fontId="5" fillId="2" borderId="15" xfId="3" applyFont="1" applyFill="1" applyBorder="1"/>
    <xf numFmtId="165" fontId="5" fillId="2" borderId="16" xfId="5" applyNumberFormat="1" applyFont="1" applyFill="1" applyBorder="1"/>
    <xf numFmtId="0" fontId="3" fillId="0" borderId="13" xfId="3" quotePrefix="1" applyBorder="1" applyAlignment="1">
      <alignment horizontal="left"/>
    </xf>
    <xf numFmtId="0" fontId="3" fillId="2" borderId="14" xfId="3" applyFill="1" applyBorder="1"/>
    <xf numFmtId="0" fontId="3" fillId="0" borderId="15" xfId="3" applyBorder="1"/>
    <xf numFmtId="165" fontId="3" fillId="0" borderId="16" xfId="5" applyNumberFormat="1" applyFont="1" applyFill="1" applyBorder="1"/>
    <xf numFmtId="0" fontId="5" fillId="0" borderId="0" xfId="3" applyFont="1"/>
    <xf numFmtId="0" fontId="5" fillId="0" borderId="15" xfId="3" applyFont="1" applyBorder="1" applyAlignment="1">
      <alignment horizontal="left"/>
    </xf>
    <xf numFmtId="0" fontId="3" fillId="0" borderId="14" xfId="3" applyBorder="1"/>
    <xf numFmtId="0" fontId="3" fillId="0" borderId="0" xfId="3"/>
    <xf numFmtId="165" fontId="5" fillId="0" borderId="16" xfId="5" applyNumberFormat="1" applyFont="1" applyFill="1" applyBorder="1"/>
    <xf numFmtId="0" fontId="3" fillId="2" borderId="12" xfId="3" applyFill="1" applyBorder="1" applyAlignment="1">
      <alignment horizontal="left"/>
    </xf>
    <xf numFmtId="0" fontId="5" fillId="0" borderId="14" xfId="3" applyFont="1" applyBorder="1"/>
    <xf numFmtId="0" fontId="5" fillId="0" borderId="15" xfId="3" applyFont="1" applyBorder="1"/>
    <xf numFmtId="0" fontId="5" fillId="0" borderId="18" xfId="3" quotePrefix="1" applyFont="1" applyBorder="1"/>
    <xf numFmtId="0" fontId="3" fillId="0" borderId="7" xfId="3" quotePrefix="1" applyBorder="1" applyAlignment="1">
      <alignment horizontal="left"/>
    </xf>
    <xf numFmtId="0" fontId="3" fillId="0" borderId="17" xfId="3" applyBorder="1"/>
    <xf numFmtId="165" fontId="7" fillId="0" borderId="16" xfId="5" applyNumberFormat="1" applyFont="1" applyFill="1" applyBorder="1"/>
    <xf numFmtId="0" fontId="5" fillId="0" borderId="0" xfId="3" quotePrefix="1" applyFont="1" applyAlignment="1">
      <alignment horizontal="left"/>
    </xf>
    <xf numFmtId="0" fontId="3" fillId="0" borderId="0" xfId="3" quotePrefix="1" applyAlignment="1">
      <alignment horizontal="left"/>
    </xf>
    <xf numFmtId="0" fontId="8" fillId="0" borderId="15" xfId="3" applyFont="1" applyBorder="1"/>
    <xf numFmtId="0" fontId="7" fillId="2" borderId="14" xfId="3" applyFont="1" applyFill="1" applyBorder="1"/>
    <xf numFmtId="165" fontId="7" fillId="2" borderId="16" xfId="5" applyNumberFormat="1" applyFont="1" applyFill="1" applyBorder="1"/>
    <xf numFmtId="165" fontId="5" fillId="0" borderId="16" xfId="5" applyNumberFormat="1" applyFont="1" applyFill="1" applyBorder="1" applyAlignment="1">
      <alignment horizontal="right"/>
    </xf>
    <xf numFmtId="0" fontId="7" fillId="2" borderId="12" xfId="3" applyFont="1" applyFill="1" applyBorder="1" applyAlignment="1">
      <alignment horizontal="left"/>
    </xf>
    <xf numFmtId="0" fontId="11" fillId="0" borderId="14" xfId="3" applyFont="1" applyBorder="1"/>
    <xf numFmtId="0" fontId="6" fillId="0" borderId="14" xfId="3" applyFont="1" applyBorder="1" applyAlignment="1">
      <alignment horizontal="left"/>
    </xf>
    <xf numFmtId="0" fontId="6" fillId="0" borderId="15" xfId="3" applyFont="1" applyBorder="1" applyAlignment="1">
      <alignment horizontal="left"/>
    </xf>
    <xf numFmtId="0" fontId="5" fillId="0" borderId="13" xfId="3" quotePrefix="1" applyFont="1" applyBorder="1"/>
    <xf numFmtId="0" fontId="7" fillId="2" borderId="14" xfId="3" applyFont="1" applyFill="1" applyBorder="1" applyAlignment="1">
      <alignment horizontal="left"/>
    </xf>
    <xf numFmtId="0" fontId="7" fillId="2" borderId="15" xfId="3" applyFont="1" applyFill="1" applyBorder="1"/>
    <xf numFmtId="165" fontId="3" fillId="2" borderId="16" xfId="5" applyNumberFormat="1" applyFont="1" applyFill="1" applyBorder="1" applyAlignment="1">
      <alignment horizontal="right"/>
    </xf>
    <xf numFmtId="0" fontId="3" fillId="2" borderId="14" xfId="3" applyFill="1" applyBorder="1" applyAlignment="1">
      <alignment horizontal="left"/>
    </xf>
    <xf numFmtId="0" fontId="3" fillId="2" borderId="15" xfId="3" applyFill="1" applyBorder="1"/>
    <xf numFmtId="0" fontId="3" fillId="2" borderId="13" xfId="3" quotePrefix="1" applyFill="1" applyBorder="1" applyAlignment="1">
      <alignment horizontal="left"/>
    </xf>
    <xf numFmtId="0" fontId="7" fillId="2" borderId="13" xfId="3" quotePrefix="1" applyFont="1" applyFill="1" applyBorder="1" applyAlignment="1">
      <alignment horizontal="left"/>
    </xf>
    <xf numFmtId="0" fontId="5" fillId="2" borderId="13" xfId="3" quotePrefix="1" applyFont="1" applyFill="1" applyBorder="1"/>
    <xf numFmtId="0" fontId="5" fillId="2" borderId="14" xfId="3" applyFont="1" applyFill="1" applyBorder="1" applyAlignment="1">
      <alignment horizontal="left"/>
    </xf>
    <xf numFmtId="0" fontId="3" fillId="0" borderId="14" xfId="3" applyBorder="1" applyAlignment="1">
      <alignment horizontal="left"/>
    </xf>
    <xf numFmtId="0" fontId="5" fillId="0" borderId="13" xfId="3" quotePrefix="1" applyFont="1" applyBorder="1" applyAlignment="1">
      <alignment horizontal="left"/>
    </xf>
    <xf numFmtId="0" fontId="5" fillId="2" borderId="0" xfId="3" applyFont="1" applyFill="1"/>
    <xf numFmtId="165" fontId="3" fillId="0" borderId="16" xfId="6" applyNumberFormat="1" applyFont="1" applyBorder="1"/>
    <xf numFmtId="165" fontId="3" fillId="0" borderId="16" xfId="1" applyNumberFormat="1" applyFont="1" applyBorder="1"/>
    <xf numFmtId="165" fontId="5" fillId="0" borderId="16" xfId="6" applyNumberFormat="1" applyFont="1" applyBorder="1"/>
    <xf numFmtId="165" fontId="3" fillId="2" borderId="16" xfId="5" applyNumberFormat="1" applyFont="1" applyFill="1" applyBorder="1"/>
    <xf numFmtId="0" fontId="6" fillId="0" borderId="15" xfId="3" applyFont="1" applyBorder="1"/>
    <xf numFmtId="165" fontId="12" fillId="0" borderId="16" xfId="5" applyNumberFormat="1" applyFont="1" applyFill="1" applyBorder="1"/>
    <xf numFmtId="0" fontId="5" fillId="2" borderId="13" xfId="3" applyFont="1" applyFill="1" applyBorder="1" applyAlignment="1">
      <alignment horizontal="left"/>
    </xf>
    <xf numFmtId="0" fontId="5" fillId="2" borderId="13" xfId="3" applyFont="1" applyFill="1" applyBorder="1"/>
    <xf numFmtId="0" fontId="9" fillId="2" borderId="14" xfId="3" applyFont="1" applyFill="1" applyBorder="1"/>
    <xf numFmtId="0" fontId="10" fillId="2" borderId="14" xfId="3" applyFont="1" applyFill="1" applyBorder="1" applyAlignment="1">
      <alignment horizontal="right"/>
    </xf>
    <xf numFmtId="0" fontId="10" fillId="2" borderId="15" xfId="3" quotePrefix="1" applyFont="1" applyFill="1" applyBorder="1"/>
    <xf numFmtId="0" fontId="3" fillId="0" borderId="14" xfId="3" applyBorder="1" applyAlignment="1">
      <alignment vertical="center"/>
    </xf>
    <xf numFmtId="0" fontId="3" fillId="2" borderId="14" xfId="3" applyFill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5" fillId="2" borderId="14" xfId="3" applyFont="1" applyFill="1" applyBorder="1" applyAlignment="1">
      <alignment vertical="center"/>
    </xf>
    <xf numFmtId="0" fontId="5" fillId="0" borderId="12" xfId="3" applyFont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3" fillId="2" borderId="13" xfId="3" quotePrefix="1" applyFill="1" applyBorder="1"/>
    <xf numFmtId="0" fontId="5" fillId="2" borderId="15" xfId="3" applyFont="1" applyFill="1" applyBorder="1" applyAlignment="1">
      <alignment horizontal="left"/>
    </xf>
    <xf numFmtId="0" fontId="3" fillId="2" borderId="15" xfId="3" applyFill="1" applyBorder="1" applyAlignment="1">
      <alignment horizontal="left"/>
    </xf>
    <xf numFmtId="0" fontId="3" fillId="2" borderId="13" xfId="3" quotePrefix="1" applyFill="1" applyBorder="1" applyAlignment="1">
      <alignment horizontal="left" vertical="center"/>
    </xf>
    <xf numFmtId="0" fontId="5" fillId="0" borderId="13" xfId="3" quotePrefix="1" applyFont="1" applyBorder="1" applyAlignment="1">
      <alignment vertical="center"/>
    </xf>
    <xf numFmtId="0" fontId="3" fillId="0" borderId="13" xfId="3" quotePrefix="1" applyBorder="1" applyAlignment="1">
      <alignment horizontal="left" vertical="center"/>
    </xf>
    <xf numFmtId="0" fontId="7" fillId="0" borderId="14" xfId="3" applyFont="1" applyBorder="1" applyAlignment="1">
      <alignment vertical="center"/>
    </xf>
    <xf numFmtId="0" fontId="7" fillId="0" borderId="15" xfId="3" applyFont="1" applyBorder="1" applyAlignment="1">
      <alignment horizontal="left"/>
    </xf>
    <xf numFmtId="0" fontId="3" fillId="0" borderId="13" xfId="3" applyBorder="1" applyAlignment="1">
      <alignment horizontal="left"/>
    </xf>
    <xf numFmtId="0" fontId="3" fillId="2" borderId="0" xfId="3" applyFill="1"/>
    <xf numFmtId="0" fontId="3" fillId="2" borderId="0" xfId="3" applyFill="1" applyAlignment="1">
      <alignment vertical="center"/>
    </xf>
    <xf numFmtId="165" fontId="0" fillId="0" borderId="0" xfId="0" applyNumberFormat="1"/>
    <xf numFmtId="0" fontId="3" fillId="2" borderId="20" xfId="3" applyFill="1" applyBorder="1" applyAlignment="1">
      <alignment horizontal="left"/>
    </xf>
    <xf numFmtId="0" fontId="3" fillId="2" borderId="19" xfId="3" applyFill="1" applyBorder="1" applyAlignment="1">
      <alignment horizontal="left"/>
    </xf>
    <xf numFmtId="0" fontId="5" fillId="2" borderId="21" xfId="3" applyFont="1" applyFill="1" applyBorder="1" applyAlignment="1">
      <alignment horizontal="left"/>
    </xf>
    <xf numFmtId="0" fontId="3" fillId="2" borderId="22" xfId="3" applyFill="1" applyBorder="1" applyAlignment="1">
      <alignment horizontal="left"/>
    </xf>
    <xf numFmtId="0" fontId="3" fillId="2" borderId="16" xfId="3" applyFill="1" applyBorder="1" applyAlignment="1">
      <alignment horizontal="left"/>
    </xf>
    <xf numFmtId="0" fontId="3" fillId="2" borderId="23" xfId="3" applyFill="1" applyBorder="1" applyAlignment="1">
      <alignment horizontal="left"/>
    </xf>
    <xf numFmtId="0" fontId="7" fillId="2" borderId="24" xfId="3" applyFont="1" applyFill="1" applyBorder="1" applyAlignment="1">
      <alignment horizontal="left"/>
    </xf>
    <xf numFmtId="0" fontId="3" fillId="2" borderId="21" xfId="3" applyFill="1" applyBorder="1" applyAlignment="1">
      <alignment horizontal="left"/>
    </xf>
    <xf numFmtId="0" fontId="7" fillId="2" borderId="19" xfId="3" applyFont="1" applyFill="1" applyBorder="1" applyAlignment="1">
      <alignment horizontal="left"/>
    </xf>
    <xf numFmtId="0" fontId="3" fillId="0" borderId="0" xfId="3" quotePrefix="1" applyFont="1" applyAlignment="1">
      <alignment horizontal="left"/>
    </xf>
    <xf numFmtId="0" fontId="8" fillId="0" borderId="5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165" fontId="8" fillId="2" borderId="16" xfId="5" applyNumberFormat="1" applyFont="1" applyFill="1" applyBorder="1"/>
    <xf numFmtId="165" fontId="10" fillId="2" borderId="16" xfId="5" applyNumberFormat="1" applyFont="1" applyFill="1" applyBorder="1"/>
    <xf numFmtId="165" fontId="8" fillId="0" borderId="16" xfId="5" applyNumberFormat="1" applyFont="1" applyFill="1" applyBorder="1"/>
    <xf numFmtId="165" fontId="10" fillId="0" borderId="16" xfId="5" applyNumberFormat="1" applyFont="1" applyFill="1" applyBorder="1"/>
    <xf numFmtId="0" fontId="5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3" fillId="0" borderId="0" xfId="3" applyBorder="1"/>
    <xf numFmtId="165" fontId="9" fillId="0" borderId="16" xfId="5" applyNumberFormat="1" applyFont="1" applyFill="1" applyBorder="1"/>
    <xf numFmtId="164" fontId="13" fillId="2" borderId="0" xfId="4" applyFont="1" applyFill="1" applyBorder="1" applyAlignment="1">
      <alignment horizontal="center" vertical="center"/>
    </xf>
    <xf numFmtId="169" fontId="13" fillId="2" borderId="0" xfId="4" applyNumberFormat="1" applyFont="1" applyFill="1" applyBorder="1" applyAlignment="1">
      <alignment horizontal="center" vertical="center"/>
    </xf>
    <xf numFmtId="41" fontId="13" fillId="2" borderId="0" xfId="4" applyNumberFormat="1" applyFont="1" applyFill="1" applyBorder="1" applyAlignment="1">
      <alignment horizontal="center" vertical="center"/>
    </xf>
    <xf numFmtId="169" fontId="3" fillId="2" borderId="0" xfId="3" applyNumberFormat="1" applyFill="1"/>
    <xf numFmtId="41" fontId="3" fillId="2" borderId="0" xfId="3" applyNumberFormat="1" applyFill="1"/>
    <xf numFmtId="169" fontId="3" fillId="0" borderId="0" xfId="5" applyNumberFormat="1" applyFont="1" applyBorder="1"/>
    <xf numFmtId="41" fontId="3" fillId="0" borderId="0" xfId="5" applyNumberFormat="1" applyFont="1" applyBorder="1"/>
    <xf numFmtId="41" fontId="12" fillId="2" borderId="0" xfId="4" applyNumberFormat="1" applyFont="1" applyFill="1" applyBorder="1" applyAlignment="1">
      <alignment vertical="center"/>
    </xf>
    <xf numFmtId="0" fontId="3" fillId="0" borderId="0" xfId="3" applyAlignment="1"/>
    <xf numFmtId="0" fontId="5" fillId="2" borderId="13" xfId="3" applyFont="1" applyFill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0" fontId="5" fillId="0" borderId="2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3" fillId="0" borderId="0" xfId="3" applyAlignment="1">
      <alignment horizontal="left"/>
    </xf>
    <xf numFmtId="0" fontId="5" fillId="0" borderId="2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2" borderId="13" xfId="3" applyFont="1" applyFill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0" fontId="3" fillId="0" borderId="0" xfId="3" applyAlignment="1">
      <alignment horizontal="left"/>
    </xf>
    <xf numFmtId="0" fontId="5" fillId="0" borderId="2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2" borderId="13" xfId="3" applyFont="1" applyFill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0" fontId="3" fillId="0" borderId="0" xfId="3" applyAlignment="1">
      <alignment horizontal="left"/>
    </xf>
    <xf numFmtId="0" fontId="3" fillId="0" borderId="5" xfId="3" applyBorder="1" applyAlignment="1">
      <alignment horizontal="center"/>
    </xf>
    <xf numFmtId="0" fontId="3" fillId="0" borderId="11" xfId="3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165" fontId="4" fillId="0" borderId="5" xfId="5" applyNumberFormat="1" applyFont="1" applyBorder="1" applyAlignment="1">
      <alignment horizontal="center"/>
    </xf>
    <xf numFmtId="165" fontId="4" fillId="0" borderId="11" xfId="5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3" applyFont="1" applyAlignment="1">
      <alignment horizontal="center"/>
    </xf>
    <xf numFmtId="0" fontId="5" fillId="0" borderId="2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2" borderId="13" xfId="3" applyFont="1" applyFill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166" fontId="4" fillId="0" borderId="5" xfId="5" applyNumberFormat="1" applyFont="1" applyBorder="1" applyAlignment="1">
      <alignment horizontal="center"/>
    </xf>
    <xf numFmtId="166" fontId="4" fillId="0" borderId="11" xfId="5" applyNumberFormat="1" applyFont="1" applyBorder="1" applyAlignment="1">
      <alignment horizontal="center"/>
    </xf>
    <xf numFmtId="0" fontId="5" fillId="2" borderId="13" xfId="3" applyFont="1" applyFill="1" applyBorder="1" applyAlignment="1"/>
    <xf numFmtId="0" fontId="5" fillId="2" borderId="14" xfId="3" applyFont="1" applyFill="1" applyBorder="1" applyAlignment="1"/>
    <xf numFmtId="0" fontId="5" fillId="0" borderId="0" xfId="3" applyFont="1" applyBorder="1" applyAlignment="1">
      <alignment horizontal="center" vertical="center"/>
    </xf>
    <xf numFmtId="0" fontId="3" fillId="0" borderId="0" xfId="3" applyAlignment="1">
      <alignment horizontal="left"/>
    </xf>
    <xf numFmtId="41" fontId="12" fillId="2" borderId="0" xfId="4" applyNumberFormat="1" applyFont="1" applyFill="1" applyBorder="1" applyAlignment="1">
      <alignment horizontal="left" vertical="center"/>
    </xf>
    <xf numFmtId="165" fontId="4" fillId="0" borderId="5" xfId="5" applyNumberFormat="1" applyFont="1" applyBorder="1" applyAlignment="1">
      <alignment horizontal="center" wrapText="1"/>
    </xf>
    <xf numFmtId="165" fontId="4" fillId="0" borderId="11" xfId="5" applyNumberFormat="1" applyFont="1" applyBorder="1" applyAlignment="1">
      <alignment horizontal="center" wrapText="1"/>
    </xf>
  </cellXfs>
  <cellStyles count="7">
    <cellStyle name="Comma" xfId="1" builtinId="3"/>
    <cellStyle name="Comma [0]" xfId="2" builtinId="6"/>
    <cellStyle name="Comma [0] 2" xfId="4" xr:uid="{890AEF7C-83A4-4337-A96A-635F433ECC24}"/>
    <cellStyle name="Comma 10 2" xfId="6" xr:uid="{FBD0C502-C307-4293-B762-AD0E9F8E5DFE}"/>
    <cellStyle name="Comma 2" xfId="5" xr:uid="{CE1669B0-289F-4AF1-88C1-57C55D10F523}"/>
    <cellStyle name="Normal" xfId="0" builtinId="0"/>
    <cellStyle name="Normal 2" xfId="3" xr:uid="{B603DF3B-965E-4883-A29F-9843E892D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202501%20BKU%20Bendahara%20BLUD%20-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kap%20ppt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ealisasi BP"/>
      <sheetName val="realisasi BPP"/>
      <sheetName val="BKU BP BLUD"/>
      <sheetName val="BKU BPP"/>
      <sheetName val="register"/>
      <sheetName val="pengantar"/>
      <sheetName val="SPJ"/>
      <sheetName val="TUTUP KAS"/>
      <sheetName val="setor BPD"/>
    </sheetNames>
    <sheetDataSet>
      <sheetData sheetId="0"/>
      <sheetData sheetId="1"/>
      <sheetData sheetId="2"/>
      <sheetData sheetId="3"/>
      <sheetData sheetId="4">
        <row r="402">
          <cell r="F402">
            <v>0</v>
          </cell>
        </row>
        <row r="409">
          <cell r="F409">
            <v>0</v>
          </cell>
        </row>
        <row r="553">
          <cell r="F553">
            <v>0</v>
          </cell>
        </row>
        <row r="562">
          <cell r="F562">
            <v>5219400</v>
          </cell>
        </row>
        <row r="572">
          <cell r="F572">
            <v>0</v>
          </cell>
        </row>
        <row r="604">
          <cell r="F604">
            <v>21070000</v>
          </cell>
        </row>
        <row r="814">
          <cell r="F814">
            <v>0</v>
          </cell>
        </row>
        <row r="823">
          <cell r="F823">
            <v>0</v>
          </cell>
        </row>
        <row r="930">
          <cell r="F930">
            <v>612531</v>
          </cell>
        </row>
        <row r="937">
          <cell r="F937">
            <v>0</v>
          </cell>
        </row>
        <row r="944">
          <cell r="F944">
            <v>0</v>
          </cell>
        </row>
        <row r="951">
          <cell r="F951">
            <v>0</v>
          </cell>
        </row>
        <row r="958">
          <cell r="F958">
            <v>0</v>
          </cell>
        </row>
        <row r="965">
          <cell r="F965">
            <v>0</v>
          </cell>
        </row>
        <row r="971">
          <cell r="F971">
            <v>0</v>
          </cell>
        </row>
        <row r="985">
          <cell r="F985">
            <v>0</v>
          </cell>
        </row>
        <row r="993">
          <cell r="F993">
            <v>0</v>
          </cell>
        </row>
        <row r="1000">
          <cell r="F1000">
            <v>0</v>
          </cell>
        </row>
        <row r="1007">
          <cell r="F1007">
            <v>0</v>
          </cell>
        </row>
        <row r="1046">
          <cell r="F1046">
            <v>10190059</v>
          </cell>
        </row>
        <row r="1192">
          <cell r="F1192">
            <v>0</v>
          </cell>
        </row>
        <row r="1201">
          <cell r="F1201">
            <v>0</v>
          </cell>
        </row>
        <row r="1604">
          <cell r="F1604">
            <v>6160000</v>
          </cell>
        </row>
        <row r="1637">
          <cell r="F1637">
            <v>13453510</v>
          </cell>
        </row>
        <row r="2235">
          <cell r="F2235">
            <v>17942887</v>
          </cell>
        </row>
        <row r="2267">
          <cell r="F2267">
            <v>0</v>
          </cell>
        </row>
        <row r="2298">
          <cell r="F2298">
            <v>0</v>
          </cell>
        </row>
        <row r="2837">
          <cell r="F2837">
            <v>0</v>
          </cell>
        </row>
        <row r="2844">
          <cell r="F2844">
            <v>10500000</v>
          </cell>
        </row>
        <row r="2947">
          <cell r="F2947">
            <v>0</v>
          </cell>
        </row>
        <row r="2984">
          <cell r="F2984">
            <v>0</v>
          </cell>
        </row>
        <row r="3088">
          <cell r="F3088">
            <v>0</v>
          </cell>
        </row>
        <row r="3096">
          <cell r="F3096">
            <v>0</v>
          </cell>
        </row>
        <row r="3103">
          <cell r="F3103">
            <v>0</v>
          </cell>
        </row>
        <row r="3110">
          <cell r="F3110">
            <v>0</v>
          </cell>
        </row>
        <row r="3117">
          <cell r="F3117">
            <v>0</v>
          </cell>
        </row>
        <row r="3320">
          <cell r="F3320">
            <v>0</v>
          </cell>
        </row>
        <row r="3435">
          <cell r="F3435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AT BLUD"/>
      <sheetName val="Belanja Darah"/>
      <sheetName val="Belanja Limbah B3"/>
      <sheetName val="Sedot limbah septitank "/>
      <sheetName val="Biaya Pemeriksaan Laborat "/>
      <sheetName val="Biaya Pengisian CNG "/>
      <sheetName val="Pengambilan Sampah Kontainer"/>
      <sheetName val="Biaya Pemeliharaan Sanitasi"/>
      <sheetName val="Alkes BHP"/>
      <sheetName val="reagen"/>
      <sheetName val="laborat lainnya"/>
      <sheetName val="Belanja Pantry "/>
      <sheetName val="Manmin Beras"/>
      <sheetName val="manmin susu"/>
      <sheetName val="LPG"/>
      <sheetName val="CNG"/>
      <sheetName val="Pemeriksaan Air Bersih "/>
      <sheetName val="Pest Control"/>
      <sheetName val="Pemeliharaan aldok"/>
      <sheetName val="pembersih"/>
      <sheetName val="Belanja Sanitasi"/>
      <sheetName val="oksigen"/>
      <sheetName val="manmin pasien"/>
      <sheetName val="pemel laundry"/>
      <sheetName val="pemel dapur"/>
    </sheetNames>
    <sheetDataSet>
      <sheetData sheetId="0">
        <row r="57">
          <cell r="G57">
            <v>1522005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G18">
            <v>274000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03675-EF91-4FF4-B0D1-03937BD11771}">
  <sheetPr>
    <tabColor rgb="FFFFFF00"/>
  </sheetPr>
  <dimension ref="A1:S64"/>
  <sheetViews>
    <sheetView topLeftCell="B1" zoomScale="90" zoomScaleNormal="90" workbookViewId="0">
      <selection activeCell="E25" sqref="E25"/>
    </sheetView>
  </sheetViews>
  <sheetFormatPr defaultRowHeight="12.75" x14ac:dyDescent="0.2"/>
  <cols>
    <col min="1" max="1" width="32.85546875" hidden="1" customWidth="1"/>
    <col min="2" max="2" width="4.5703125" customWidth="1"/>
    <col min="5" max="5" width="27" customWidth="1"/>
    <col min="6" max="6" width="0.140625" customWidth="1"/>
    <col min="7" max="7" width="21.5703125" customWidth="1"/>
    <col min="8" max="8" width="32.42578125" hidden="1" customWidth="1"/>
    <col min="9" max="9" width="20" customWidth="1"/>
    <col min="10" max="10" width="18.7109375" customWidth="1"/>
    <col min="11" max="11" width="18.28515625" customWidth="1"/>
    <col min="12" max="12" width="18.28515625" hidden="1" customWidth="1"/>
    <col min="13" max="13" width="20.85546875" customWidth="1"/>
    <col min="15" max="15" width="27.42578125" hidden="1" customWidth="1"/>
    <col min="16" max="16" width="11.5703125" hidden="1" customWidth="1"/>
    <col min="258" max="258" width="29.42578125" customWidth="1"/>
    <col min="259" max="259" width="4.5703125" customWidth="1"/>
    <col min="262" max="262" width="25.42578125" customWidth="1"/>
    <col min="263" max="263" width="6.140625" customWidth="1"/>
    <col min="264" max="264" width="26.7109375" customWidth="1"/>
    <col min="265" max="265" width="0" hidden="1" customWidth="1"/>
    <col min="266" max="266" width="20" customWidth="1"/>
    <col min="267" max="267" width="18.7109375" customWidth="1"/>
    <col min="268" max="268" width="18.28515625" customWidth="1"/>
    <col min="269" max="269" width="20.85546875" customWidth="1"/>
    <col min="271" max="272" width="0" hidden="1" customWidth="1"/>
    <col min="514" max="514" width="29.42578125" customWidth="1"/>
    <col min="515" max="515" width="4.5703125" customWidth="1"/>
    <col min="518" max="518" width="25.42578125" customWidth="1"/>
    <col min="519" max="519" width="6.140625" customWidth="1"/>
    <col min="520" max="520" width="26.7109375" customWidth="1"/>
    <col min="521" max="521" width="0" hidden="1" customWidth="1"/>
    <col min="522" max="522" width="20" customWidth="1"/>
    <col min="523" max="523" width="18.7109375" customWidth="1"/>
    <col min="524" max="524" width="18.28515625" customWidth="1"/>
    <col min="525" max="525" width="20.85546875" customWidth="1"/>
    <col min="527" max="528" width="0" hidden="1" customWidth="1"/>
    <col min="770" max="770" width="29.42578125" customWidth="1"/>
    <col min="771" max="771" width="4.5703125" customWidth="1"/>
    <col min="774" max="774" width="25.42578125" customWidth="1"/>
    <col min="775" max="775" width="6.140625" customWidth="1"/>
    <col min="776" max="776" width="26.7109375" customWidth="1"/>
    <col min="777" max="777" width="0" hidden="1" customWidth="1"/>
    <col min="778" max="778" width="20" customWidth="1"/>
    <col min="779" max="779" width="18.7109375" customWidth="1"/>
    <col min="780" max="780" width="18.28515625" customWidth="1"/>
    <col min="781" max="781" width="20.85546875" customWidth="1"/>
    <col min="783" max="784" width="0" hidden="1" customWidth="1"/>
    <col min="1026" max="1026" width="29.42578125" customWidth="1"/>
    <col min="1027" max="1027" width="4.5703125" customWidth="1"/>
    <col min="1030" max="1030" width="25.42578125" customWidth="1"/>
    <col min="1031" max="1031" width="6.140625" customWidth="1"/>
    <col min="1032" max="1032" width="26.7109375" customWidth="1"/>
    <col min="1033" max="1033" width="0" hidden="1" customWidth="1"/>
    <col min="1034" max="1034" width="20" customWidth="1"/>
    <col min="1035" max="1035" width="18.7109375" customWidth="1"/>
    <col min="1036" max="1036" width="18.28515625" customWidth="1"/>
    <col min="1037" max="1037" width="20.85546875" customWidth="1"/>
    <col min="1039" max="1040" width="0" hidden="1" customWidth="1"/>
    <col min="1282" max="1282" width="29.42578125" customWidth="1"/>
    <col min="1283" max="1283" width="4.5703125" customWidth="1"/>
    <col min="1286" max="1286" width="25.42578125" customWidth="1"/>
    <col min="1287" max="1287" width="6.140625" customWidth="1"/>
    <col min="1288" max="1288" width="26.7109375" customWidth="1"/>
    <col min="1289" max="1289" width="0" hidden="1" customWidth="1"/>
    <col min="1290" max="1290" width="20" customWidth="1"/>
    <col min="1291" max="1291" width="18.7109375" customWidth="1"/>
    <col min="1292" max="1292" width="18.28515625" customWidth="1"/>
    <col min="1293" max="1293" width="20.85546875" customWidth="1"/>
    <col min="1295" max="1296" width="0" hidden="1" customWidth="1"/>
    <col min="1538" max="1538" width="29.42578125" customWidth="1"/>
    <col min="1539" max="1539" width="4.5703125" customWidth="1"/>
    <col min="1542" max="1542" width="25.42578125" customWidth="1"/>
    <col min="1543" max="1543" width="6.140625" customWidth="1"/>
    <col min="1544" max="1544" width="26.7109375" customWidth="1"/>
    <col min="1545" max="1545" width="0" hidden="1" customWidth="1"/>
    <col min="1546" max="1546" width="20" customWidth="1"/>
    <col min="1547" max="1547" width="18.7109375" customWidth="1"/>
    <col min="1548" max="1548" width="18.28515625" customWidth="1"/>
    <col min="1549" max="1549" width="20.85546875" customWidth="1"/>
    <col min="1551" max="1552" width="0" hidden="1" customWidth="1"/>
    <col min="1794" max="1794" width="29.42578125" customWidth="1"/>
    <col min="1795" max="1795" width="4.5703125" customWidth="1"/>
    <col min="1798" max="1798" width="25.42578125" customWidth="1"/>
    <col min="1799" max="1799" width="6.140625" customWidth="1"/>
    <col min="1800" max="1800" width="26.7109375" customWidth="1"/>
    <col min="1801" max="1801" width="0" hidden="1" customWidth="1"/>
    <col min="1802" max="1802" width="20" customWidth="1"/>
    <col min="1803" max="1803" width="18.7109375" customWidth="1"/>
    <col min="1804" max="1804" width="18.28515625" customWidth="1"/>
    <col min="1805" max="1805" width="20.85546875" customWidth="1"/>
    <col min="1807" max="1808" width="0" hidden="1" customWidth="1"/>
    <col min="2050" max="2050" width="29.42578125" customWidth="1"/>
    <col min="2051" max="2051" width="4.5703125" customWidth="1"/>
    <col min="2054" max="2054" width="25.42578125" customWidth="1"/>
    <col min="2055" max="2055" width="6.140625" customWidth="1"/>
    <col min="2056" max="2056" width="26.7109375" customWidth="1"/>
    <col min="2057" max="2057" width="0" hidden="1" customWidth="1"/>
    <col min="2058" max="2058" width="20" customWidth="1"/>
    <col min="2059" max="2059" width="18.7109375" customWidth="1"/>
    <col min="2060" max="2060" width="18.28515625" customWidth="1"/>
    <col min="2061" max="2061" width="20.85546875" customWidth="1"/>
    <col min="2063" max="2064" width="0" hidden="1" customWidth="1"/>
    <col min="2306" max="2306" width="29.42578125" customWidth="1"/>
    <col min="2307" max="2307" width="4.5703125" customWidth="1"/>
    <col min="2310" max="2310" width="25.42578125" customWidth="1"/>
    <col min="2311" max="2311" width="6.140625" customWidth="1"/>
    <col min="2312" max="2312" width="26.7109375" customWidth="1"/>
    <col min="2313" max="2313" width="0" hidden="1" customWidth="1"/>
    <col min="2314" max="2314" width="20" customWidth="1"/>
    <col min="2315" max="2315" width="18.7109375" customWidth="1"/>
    <col min="2316" max="2316" width="18.28515625" customWidth="1"/>
    <col min="2317" max="2317" width="20.85546875" customWidth="1"/>
    <col min="2319" max="2320" width="0" hidden="1" customWidth="1"/>
    <col min="2562" max="2562" width="29.42578125" customWidth="1"/>
    <col min="2563" max="2563" width="4.5703125" customWidth="1"/>
    <col min="2566" max="2566" width="25.42578125" customWidth="1"/>
    <col min="2567" max="2567" width="6.140625" customWidth="1"/>
    <col min="2568" max="2568" width="26.7109375" customWidth="1"/>
    <col min="2569" max="2569" width="0" hidden="1" customWidth="1"/>
    <col min="2570" max="2570" width="20" customWidth="1"/>
    <col min="2571" max="2571" width="18.7109375" customWidth="1"/>
    <col min="2572" max="2572" width="18.28515625" customWidth="1"/>
    <col min="2573" max="2573" width="20.85546875" customWidth="1"/>
    <col min="2575" max="2576" width="0" hidden="1" customWidth="1"/>
    <col min="2818" max="2818" width="29.42578125" customWidth="1"/>
    <col min="2819" max="2819" width="4.5703125" customWidth="1"/>
    <col min="2822" max="2822" width="25.42578125" customWidth="1"/>
    <col min="2823" max="2823" width="6.140625" customWidth="1"/>
    <col min="2824" max="2824" width="26.7109375" customWidth="1"/>
    <col min="2825" max="2825" width="0" hidden="1" customWidth="1"/>
    <col min="2826" max="2826" width="20" customWidth="1"/>
    <col min="2827" max="2827" width="18.7109375" customWidth="1"/>
    <col min="2828" max="2828" width="18.28515625" customWidth="1"/>
    <col min="2829" max="2829" width="20.85546875" customWidth="1"/>
    <col min="2831" max="2832" width="0" hidden="1" customWidth="1"/>
    <col min="3074" max="3074" width="29.42578125" customWidth="1"/>
    <col min="3075" max="3075" width="4.5703125" customWidth="1"/>
    <col min="3078" max="3078" width="25.42578125" customWidth="1"/>
    <col min="3079" max="3079" width="6.140625" customWidth="1"/>
    <col min="3080" max="3080" width="26.7109375" customWidth="1"/>
    <col min="3081" max="3081" width="0" hidden="1" customWidth="1"/>
    <col min="3082" max="3082" width="20" customWidth="1"/>
    <col min="3083" max="3083" width="18.7109375" customWidth="1"/>
    <col min="3084" max="3084" width="18.28515625" customWidth="1"/>
    <col min="3085" max="3085" width="20.85546875" customWidth="1"/>
    <col min="3087" max="3088" width="0" hidden="1" customWidth="1"/>
    <col min="3330" max="3330" width="29.42578125" customWidth="1"/>
    <col min="3331" max="3331" width="4.5703125" customWidth="1"/>
    <col min="3334" max="3334" width="25.42578125" customWidth="1"/>
    <col min="3335" max="3335" width="6.140625" customWidth="1"/>
    <col min="3336" max="3336" width="26.7109375" customWidth="1"/>
    <col min="3337" max="3337" width="0" hidden="1" customWidth="1"/>
    <col min="3338" max="3338" width="20" customWidth="1"/>
    <col min="3339" max="3339" width="18.7109375" customWidth="1"/>
    <col min="3340" max="3340" width="18.28515625" customWidth="1"/>
    <col min="3341" max="3341" width="20.85546875" customWidth="1"/>
    <col min="3343" max="3344" width="0" hidden="1" customWidth="1"/>
    <col min="3586" max="3586" width="29.42578125" customWidth="1"/>
    <col min="3587" max="3587" width="4.5703125" customWidth="1"/>
    <col min="3590" max="3590" width="25.42578125" customWidth="1"/>
    <col min="3591" max="3591" width="6.140625" customWidth="1"/>
    <col min="3592" max="3592" width="26.7109375" customWidth="1"/>
    <col min="3593" max="3593" width="0" hidden="1" customWidth="1"/>
    <col min="3594" max="3594" width="20" customWidth="1"/>
    <col min="3595" max="3595" width="18.7109375" customWidth="1"/>
    <col min="3596" max="3596" width="18.28515625" customWidth="1"/>
    <col min="3597" max="3597" width="20.85546875" customWidth="1"/>
    <col min="3599" max="3600" width="0" hidden="1" customWidth="1"/>
    <col min="3842" max="3842" width="29.42578125" customWidth="1"/>
    <col min="3843" max="3843" width="4.5703125" customWidth="1"/>
    <col min="3846" max="3846" width="25.42578125" customWidth="1"/>
    <col min="3847" max="3847" width="6.140625" customWidth="1"/>
    <col min="3848" max="3848" width="26.7109375" customWidth="1"/>
    <col min="3849" max="3849" width="0" hidden="1" customWidth="1"/>
    <col min="3850" max="3850" width="20" customWidth="1"/>
    <col min="3851" max="3851" width="18.7109375" customWidth="1"/>
    <col min="3852" max="3852" width="18.28515625" customWidth="1"/>
    <col min="3853" max="3853" width="20.85546875" customWidth="1"/>
    <col min="3855" max="3856" width="0" hidden="1" customWidth="1"/>
    <col min="4098" max="4098" width="29.42578125" customWidth="1"/>
    <col min="4099" max="4099" width="4.5703125" customWidth="1"/>
    <col min="4102" max="4102" width="25.42578125" customWidth="1"/>
    <col min="4103" max="4103" width="6.140625" customWidth="1"/>
    <col min="4104" max="4104" width="26.7109375" customWidth="1"/>
    <col min="4105" max="4105" width="0" hidden="1" customWidth="1"/>
    <col min="4106" max="4106" width="20" customWidth="1"/>
    <col min="4107" max="4107" width="18.7109375" customWidth="1"/>
    <col min="4108" max="4108" width="18.28515625" customWidth="1"/>
    <col min="4109" max="4109" width="20.85546875" customWidth="1"/>
    <col min="4111" max="4112" width="0" hidden="1" customWidth="1"/>
    <col min="4354" max="4354" width="29.42578125" customWidth="1"/>
    <col min="4355" max="4355" width="4.5703125" customWidth="1"/>
    <col min="4358" max="4358" width="25.42578125" customWidth="1"/>
    <col min="4359" max="4359" width="6.140625" customWidth="1"/>
    <col min="4360" max="4360" width="26.7109375" customWidth="1"/>
    <col min="4361" max="4361" width="0" hidden="1" customWidth="1"/>
    <col min="4362" max="4362" width="20" customWidth="1"/>
    <col min="4363" max="4363" width="18.7109375" customWidth="1"/>
    <col min="4364" max="4364" width="18.28515625" customWidth="1"/>
    <col min="4365" max="4365" width="20.85546875" customWidth="1"/>
    <col min="4367" max="4368" width="0" hidden="1" customWidth="1"/>
    <col min="4610" max="4610" width="29.42578125" customWidth="1"/>
    <col min="4611" max="4611" width="4.5703125" customWidth="1"/>
    <col min="4614" max="4614" width="25.42578125" customWidth="1"/>
    <col min="4615" max="4615" width="6.140625" customWidth="1"/>
    <col min="4616" max="4616" width="26.7109375" customWidth="1"/>
    <col min="4617" max="4617" width="0" hidden="1" customWidth="1"/>
    <col min="4618" max="4618" width="20" customWidth="1"/>
    <col min="4619" max="4619" width="18.7109375" customWidth="1"/>
    <col min="4620" max="4620" width="18.28515625" customWidth="1"/>
    <col min="4621" max="4621" width="20.85546875" customWidth="1"/>
    <col min="4623" max="4624" width="0" hidden="1" customWidth="1"/>
    <col min="4866" max="4866" width="29.42578125" customWidth="1"/>
    <col min="4867" max="4867" width="4.5703125" customWidth="1"/>
    <col min="4870" max="4870" width="25.42578125" customWidth="1"/>
    <col min="4871" max="4871" width="6.140625" customWidth="1"/>
    <col min="4872" max="4872" width="26.7109375" customWidth="1"/>
    <col min="4873" max="4873" width="0" hidden="1" customWidth="1"/>
    <col min="4874" max="4874" width="20" customWidth="1"/>
    <col min="4875" max="4875" width="18.7109375" customWidth="1"/>
    <col min="4876" max="4876" width="18.28515625" customWidth="1"/>
    <col min="4877" max="4877" width="20.85546875" customWidth="1"/>
    <col min="4879" max="4880" width="0" hidden="1" customWidth="1"/>
    <col min="5122" max="5122" width="29.42578125" customWidth="1"/>
    <col min="5123" max="5123" width="4.5703125" customWidth="1"/>
    <col min="5126" max="5126" width="25.42578125" customWidth="1"/>
    <col min="5127" max="5127" width="6.140625" customWidth="1"/>
    <col min="5128" max="5128" width="26.7109375" customWidth="1"/>
    <col min="5129" max="5129" width="0" hidden="1" customWidth="1"/>
    <col min="5130" max="5130" width="20" customWidth="1"/>
    <col min="5131" max="5131" width="18.7109375" customWidth="1"/>
    <col min="5132" max="5132" width="18.28515625" customWidth="1"/>
    <col min="5133" max="5133" width="20.85546875" customWidth="1"/>
    <col min="5135" max="5136" width="0" hidden="1" customWidth="1"/>
    <col min="5378" max="5378" width="29.42578125" customWidth="1"/>
    <col min="5379" max="5379" width="4.5703125" customWidth="1"/>
    <col min="5382" max="5382" width="25.42578125" customWidth="1"/>
    <col min="5383" max="5383" width="6.140625" customWidth="1"/>
    <col min="5384" max="5384" width="26.7109375" customWidth="1"/>
    <col min="5385" max="5385" width="0" hidden="1" customWidth="1"/>
    <col min="5386" max="5386" width="20" customWidth="1"/>
    <col min="5387" max="5387" width="18.7109375" customWidth="1"/>
    <col min="5388" max="5388" width="18.28515625" customWidth="1"/>
    <col min="5389" max="5389" width="20.85546875" customWidth="1"/>
    <col min="5391" max="5392" width="0" hidden="1" customWidth="1"/>
    <col min="5634" max="5634" width="29.42578125" customWidth="1"/>
    <col min="5635" max="5635" width="4.5703125" customWidth="1"/>
    <col min="5638" max="5638" width="25.42578125" customWidth="1"/>
    <col min="5639" max="5639" width="6.140625" customWidth="1"/>
    <col min="5640" max="5640" width="26.7109375" customWidth="1"/>
    <col min="5641" max="5641" width="0" hidden="1" customWidth="1"/>
    <col min="5642" max="5642" width="20" customWidth="1"/>
    <col min="5643" max="5643" width="18.7109375" customWidth="1"/>
    <col min="5644" max="5644" width="18.28515625" customWidth="1"/>
    <col min="5645" max="5645" width="20.85546875" customWidth="1"/>
    <col min="5647" max="5648" width="0" hidden="1" customWidth="1"/>
    <col min="5890" max="5890" width="29.42578125" customWidth="1"/>
    <col min="5891" max="5891" width="4.5703125" customWidth="1"/>
    <col min="5894" max="5894" width="25.42578125" customWidth="1"/>
    <col min="5895" max="5895" width="6.140625" customWidth="1"/>
    <col min="5896" max="5896" width="26.7109375" customWidth="1"/>
    <col min="5897" max="5897" width="0" hidden="1" customWidth="1"/>
    <col min="5898" max="5898" width="20" customWidth="1"/>
    <col min="5899" max="5899" width="18.7109375" customWidth="1"/>
    <col min="5900" max="5900" width="18.28515625" customWidth="1"/>
    <col min="5901" max="5901" width="20.85546875" customWidth="1"/>
    <col min="5903" max="5904" width="0" hidden="1" customWidth="1"/>
    <col min="6146" max="6146" width="29.42578125" customWidth="1"/>
    <col min="6147" max="6147" width="4.5703125" customWidth="1"/>
    <col min="6150" max="6150" width="25.42578125" customWidth="1"/>
    <col min="6151" max="6151" width="6.140625" customWidth="1"/>
    <col min="6152" max="6152" width="26.7109375" customWidth="1"/>
    <col min="6153" max="6153" width="0" hidden="1" customWidth="1"/>
    <col min="6154" max="6154" width="20" customWidth="1"/>
    <col min="6155" max="6155" width="18.7109375" customWidth="1"/>
    <col min="6156" max="6156" width="18.28515625" customWidth="1"/>
    <col min="6157" max="6157" width="20.85546875" customWidth="1"/>
    <col min="6159" max="6160" width="0" hidden="1" customWidth="1"/>
    <col min="6402" max="6402" width="29.42578125" customWidth="1"/>
    <col min="6403" max="6403" width="4.5703125" customWidth="1"/>
    <col min="6406" max="6406" width="25.42578125" customWidth="1"/>
    <col min="6407" max="6407" width="6.140625" customWidth="1"/>
    <col min="6408" max="6408" width="26.7109375" customWidth="1"/>
    <col min="6409" max="6409" width="0" hidden="1" customWidth="1"/>
    <col min="6410" max="6410" width="20" customWidth="1"/>
    <col min="6411" max="6411" width="18.7109375" customWidth="1"/>
    <col min="6412" max="6412" width="18.28515625" customWidth="1"/>
    <col min="6413" max="6413" width="20.85546875" customWidth="1"/>
    <col min="6415" max="6416" width="0" hidden="1" customWidth="1"/>
    <col min="6658" max="6658" width="29.42578125" customWidth="1"/>
    <col min="6659" max="6659" width="4.5703125" customWidth="1"/>
    <col min="6662" max="6662" width="25.42578125" customWidth="1"/>
    <col min="6663" max="6663" width="6.140625" customWidth="1"/>
    <col min="6664" max="6664" width="26.7109375" customWidth="1"/>
    <col min="6665" max="6665" width="0" hidden="1" customWidth="1"/>
    <col min="6666" max="6666" width="20" customWidth="1"/>
    <col min="6667" max="6667" width="18.7109375" customWidth="1"/>
    <col min="6668" max="6668" width="18.28515625" customWidth="1"/>
    <col min="6669" max="6669" width="20.85546875" customWidth="1"/>
    <col min="6671" max="6672" width="0" hidden="1" customWidth="1"/>
    <col min="6914" max="6914" width="29.42578125" customWidth="1"/>
    <col min="6915" max="6915" width="4.5703125" customWidth="1"/>
    <col min="6918" max="6918" width="25.42578125" customWidth="1"/>
    <col min="6919" max="6919" width="6.140625" customWidth="1"/>
    <col min="6920" max="6920" width="26.7109375" customWidth="1"/>
    <col min="6921" max="6921" width="0" hidden="1" customWidth="1"/>
    <col min="6922" max="6922" width="20" customWidth="1"/>
    <col min="6923" max="6923" width="18.7109375" customWidth="1"/>
    <col min="6924" max="6924" width="18.28515625" customWidth="1"/>
    <col min="6925" max="6925" width="20.85546875" customWidth="1"/>
    <col min="6927" max="6928" width="0" hidden="1" customWidth="1"/>
    <col min="7170" max="7170" width="29.42578125" customWidth="1"/>
    <col min="7171" max="7171" width="4.5703125" customWidth="1"/>
    <col min="7174" max="7174" width="25.42578125" customWidth="1"/>
    <col min="7175" max="7175" width="6.140625" customWidth="1"/>
    <col min="7176" max="7176" width="26.7109375" customWidth="1"/>
    <col min="7177" max="7177" width="0" hidden="1" customWidth="1"/>
    <col min="7178" max="7178" width="20" customWidth="1"/>
    <col min="7179" max="7179" width="18.7109375" customWidth="1"/>
    <col min="7180" max="7180" width="18.28515625" customWidth="1"/>
    <col min="7181" max="7181" width="20.85546875" customWidth="1"/>
    <col min="7183" max="7184" width="0" hidden="1" customWidth="1"/>
    <col min="7426" max="7426" width="29.42578125" customWidth="1"/>
    <col min="7427" max="7427" width="4.5703125" customWidth="1"/>
    <col min="7430" max="7430" width="25.42578125" customWidth="1"/>
    <col min="7431" max="7431" width="6.140625" customWidth="1"/>
    <col min="7432" max="7432" width="26.7109375" customWidth="1"/>
    <col min="7433" max="7433" width="0" hidden="1" customWidth="1"/>
    <col min="7434" max="7434" width="20" customWidth="1"/>
    <col min="7435" max="7435" width="18.7109375" customWidth="1"/>
    <col min="7436" max="7436" width="18.28515625" customWidth="1"/>
    <col min="7437" max="7437" width="20.85546875" customWidth="1"/>
    <col min="7439" max="7440" width="0" hidden="1" customWidth="1"/>
    <col min="7682" max="7682" width="29.42578125" customWidth="1"/>
    <col min="7683" max="7683" width="4.5703125" customWidth="1"/>
    <col min="7686" max="7686" width="25.42578125" customWidth="1"/>
    <col min="7687" max="7687" width="6.140625" customWidth="1"/>
    <col min="7688" max="7688" width="26.7109375" customWidth="1"/>
    <col min="7689" max="7689" width="0" hidden="1" customWidth="1"/>
    <col min="7690" max="7690" width="20" customWidth="1"/>
    <col min="7691" max="7691" width="18.7109375" customWidth="1"/>
    <col min="7692" max="7692" width="18.28515625" customWidth="1"/>
    <col min="7693" max="7693" width="20.85546875" customWidth="1"/>
    <col min="7695" max="7696" width="0" hidden="1" customWidth="1"/>
    <col min="7938" max="7938" width="29.42578125" customWidth="1"/>
    <col min="7939" max="7939" width="4.5703125" customWidth="1"/>
    <col min="7942" max="7942" width="25.42578125" customWidth="1"/>
    <col min="7943" max="7943" width="6.140625" customWidth="1"/>
    <col min="7944" max="7944" width="26.7109375" customWidth="1"/>
    <col min="7945" max="7945" width="0" hidden="1" customWidth="1"/>
    <col min="7946" max="7946" width="20" customWidth="1"/>
    <col min="7947" max="7947" width="18.7109375" customWidth="1"/>
    <col min="7948" max="7948" width="18.28515625" customWidth="1"/>
    <col min="7949" max="7949" width="20.85546875" customWidth="1"/>
    <col min="7951" max="7952" width="0" hidden="1" customWidth="1"/>
    <col min="8194" max="8194" width="29.42578125" customWidth="1"/>
    <col min="8195" max="8195" width="4.5703125" customWidth="1"/>
    <col min="8198" max="8198" width="25.42578125" customWidth="1"/>
    <col min="8199" max="8199" width="6.140625" customWidth="1"/>
    <col min="8200" max="8200" width="26.7109375" customWidth="1"/>
    <col min="8201" max="8201" width="0" hidden="1" customWidth="1"/>
    <col min="8202" max="8202" width="20" customWidth="1"/>
    <col min="8203" max="8203" width="18.7109375" customWidth="1"/>
    <col min="8204" max="8204" width="18.28515625" customWidth="1"/>
    <col min="8205" max="8205" width="20.85546875" customWidth="1"/>
    <col min="8207" max="8208" width="0" hidden="1" customWidth="1"/>
    <col min="8450" max="8450" width="29.42578125" customWidth="1"/>
    <col min="8451" max="8451" width="4.5703125" customWidth="1"/>
    <col min="8454" max="8454" width="25.42578125" customWidth="1"/>
    <col min="8455" max="8455" width="6.140625" customWidth="1"/>
    <col min="8456" max="8456" width="26.7109375" customWidth="1"/>
    <col min="8457" max="8457" width="0" hidden="1" customWidth="1"/>
    <col min="8458" max="8458" width="20" customWidth="1"/>
    <col min="8459" max="8459" width="18.7109375" customWidth="1"/>
    <col min="8460" max="8460" width="18.28515625" customWidth="1"/>
    <col min="8461" max="8461" width="20.85546875" customWidth="1"/>
    <col min="8463" max="8464" width="0" hidden="1" customWidth="1"/>
    <col min="8706" max="8706" width="29.42578125" customWidth="1"/>
    <col min="8707" max="8707" width="4.5703125" customWidth="1"/>
    <col min="8710" max="8710" width="25.42578125" customWidth="1"/>
    <col min="8711" max="8711" width="6.140625" customWidth="1"/>
    <col min="8712" max="8712" width="26.7109375" customWidth="1"/>
    <col min="8713" max="8713" width="0" hidden="1" customWidth="1"/>
    <col min="8714" max="8714" width="20" customWidth="1"/>
    <col min="8715" max="8715" width="18.7109375" customWidth="1"/>
    <col min="8716" max="8716" width="18.28515625" customWidth="1"/>
    <col min="8717" max="8717" width="20.85546875" customWidth="1"/>
    <col min="8719" max="8720" width="0" hidden="1" customWidth="1"/>
    <col min="8962" max="8962" width="29.42578125" customWidth="1"/>
    <col min="8963" max="8963" width="4.5703125" customWidth="1"/>
    <col min="8966" max="8966" width="25.42578125" customWidth="1"/>
    <col min="8967" max="8967" width="6.140625" customWidth="1"/>
    <col min="8968" max="8968" width="26.7109375" customWidth="1"/>
    <col min="8969" max="8969" width="0" hidden="1" customWidth="1"/>
    <col min="8970" max="8970" width="20" customWidth="1"/>
    <col min="8971" max="8971" width="18.7109375" customWidth="1"/>
    <col min="8972" max="8972" width="18.28515625" customWidth="1"/>
    <col min="8973" max="8973" width="20.85546875" customWidth="1"/>
    <col min="8975" max="8976" width="0" hidden="1" customWidth="1"/>
    <col min="9218" max="9218" width="29.42578125" customWidth="1"/>
    <col min="9219" max="9219" width="4.5703125" customWidth="1"/>
    <col min="9222" max="9222" width="25.42578125" customWidth="1"/>
    <col min="9223" max="9223" width="6.140625" customWidth="1"/>
    <col min="9224" max="9224" width="26.7109375" customWidth="1"/>
    <col min="9225" max="9225" width="0" hidden="1" customWidth="1"/>
    <col min="9226" max="9226" width="20" customWidth="1"/>
    <col min="9227" max="9227" width="18.7109375" customWidth="1"/>
    <col min="9228" max="9228" width="18.28515625" customWidth="1"/>
    <col min="9229" max="9229" width="20.85546875" customWidth="1"/>
    <col min="9231" max="9232" width="0" hidden="1" customWidth="1"/>
    <col min="9474" max="9474" width="29.42578125" customWidth="1"/>
    <col min="9475" max="9475" width="4.5703125" customWidth="1"/>
    <col min="9478" max="9478" width="25.42578125" customWidth="1"/>
    <col min="9479" max="9479" width="6.140625" customWidth="1"/>
    <col min="9480" max="9480" width="26.7109375" customWidth="1"/>
    <col min="9481" max="9481" width="0" hidden="1" customWidth="1"/>
    <col min="9482" max="9482" width="20" customWidth="1"/>
    <col min="9483" max="9483" width="18.7109375" customWidth="1"/>
    <col min="9484" max="9484" width="18.28515625" customWidth="1"/>
    <col min="9485" max="9485" width="20.85546875" customWidth="1"/>
    <col min="9487" max="9488" width="0" hidden="1" customWidth="1"/>
    <col min="9730" max="9730" width="29.42578125" customWidth="1"/>
    <col min="9731" max="9731" width="4.5703125" customWidth="1"/>
    <col min="9734" max="9734" width="25.42578125" customWidth="1"/>
    <col min="9735" max="9735" width="6.140625" customWidth="1"/>
    <col min="9736" max="9736" width="26.7109375" customWidth="1"/>
    <col min="9737" max="9737" width="0" hidden="1" customWidth="1"/>
    <col min="9738" max="9738" width="20" customWidth="1"/>
    <col min="9739" max="9739" width="18.7109375" customWidth="1"/>
    <col min="9740" max="9740" width="18.28515625" customWidth="1"/>
    <col min="9741" max="9741" width="20.85546875" customWidth="1"/>
    <col min="9743" max="9744" width="0" hidden="1" customWidth="1"/>
    <col min="9986" max="9986" width="29.42578125" customWidth="1"/>
    <col min="9987" max="9987" width="4.5703125" customWidth="1"/>
    <col min="9990" max="9990" width="25.42578125" customWidth="1"/>
    <col min="9991" max="9991" width="6.140625" customWidth="1"/>
    <col min="9992" max="9992" width="26.7109375" customWidth="1"/>
    <col min="9993" max="9993" width="0" hidden="1" customWidth="1"/>
    <col min="9994" max="9994" width="20" customWidth="1"/>
    <col min="9995" max="9995" width="18.7109375" customWidth="1"/>
    <col min="9996" max="9996" width="18.28515625" customWidth="1"/>
    <col min="9997" max="9997" width="20.85546875" customWidth="1"/>
    <col min="9999" max="10000" width="0" hidden="1" customWidth="1"/>
    <col min="10242" max="10242" width="29.42578125" customWidth="1"/>
    <col min="10243" max="10243" width="4.5703125" customWidth="1"/>
    <col min="10246" max="10246" width="25.42578125" customWidth="1"/>
    <col min="10247" max="10247" width="6.140625" customWidth="1"/>
    <col min="10248" max="10248" width="26.7109375" customWidth="1"/>
    <col min="10249" max="10249" width="0" hidden="1" customWidth="1"/>
    <col min="10250" max="10250" width="20" customWidth="1"/>
    <col min="10251" max="10251" width="18.7109375" customWidth="1"/>
    <col min="10252" max="10252" width="18.28515625" customWidth="1"/>
    <col min="10253" max="10253" width="20.85546875" customWidth="1"/>
    <col min="10255" max="10256" width="0" hidden="1" customWidth="1"/>
    <col min="10498" max="10498" width="29.42578125" customWidth="1"/>
    <col min="10499" max="10499" width="4.5703125" customWidth="1"/>
    <col min="10502" max="10502" width="25.42578125" customWidth="1"/>
    <col min="10503" max="10503" width="6.140625" customWidth="1"/>
    <col min="10504" max="10504" width="26.7109375" customWidth="1"/>
    <col min="10505" max="10505" width="0" hidden="1" customWidth="1"/>
    <col min="10506" max="10506" width="20" customWidth="1"/>
    <col min="10507" max="10507" width="18.7109375" customWidth="1"/>
    <col min="10508" max="10508" width="18.28515625" customWidth="1"/>
    <col min="10509" max="10509" width="20.85546875" customWidth="1"/>
    <col min="10511" max="10512" width="0" hidden="1" customWidth="1"/>
    <col min="10754" max="10754" width="29.42578125" customWidth="1"/>
    <col min="10755" max="10755" width="4.5703125" customWidth="1"/>
    <col min="10758" max="10758" width="25.42578125" customWidth="1"/>
    <col min="10759" max="10759" width="6.140625" customWidth="1"/>
    <col min="10760" max="10760" width="26.7109375" customWidth="1"/>
    <col min="10761" max="10761" width="0" hidden="1" customWidth="1"/>
    <col min="10762" max="10762" width="20" customWidth="1"/>
    <col min="10763" max="10763" width="18.7109375" customWidth="1"/>
    <col min="10764" max="10764" width="18.28515625" customWidth="1"/>
    <col min="10765" max="10765" width="20.85546875" customWidth="1"/>
    <col min="10767" max="10768" width="0" hidden="1" customWidth="1"/>
    <col min="11010" max="11010" width="29.42578125" customWidth="1"/>
    <col min="11011" max="11011" width="4.5703125" customWidth="1"/>
    <col min="11014" max="11014" width="25.42578125" customWidth="1"/>
    <col min="11015" max="11015" width="6.140625" customWidth="1"/>
    <col min="11016" max="11016" width="26.7109375" customWidth="1"/>
    <col min="11017" max="11017" width="0" hidden="1" customWidth="1"/>
    <col min="11018" max="11018" width="20" customWidth="1"/>
    <col min="11019" max="11019" width="18.7109375" customWidth="1"/>
    <col min="11020" max="11020" width="18.28515625" customWidth="1"/>
    <col min="11021" max="11021" width="20.85546875" customWidth="1"/>
    <col min="11023" max="11024" width="0" hidden="1" customWidth="1"/>
    <col min="11266" max="11266" width="29.42578125" customWidth="1"/>
    <col min="11267" max="11267" width="4.5703125" customWidth="1"/>
    <col min="11270" max="11270" width="25.42578125" customWidth="1"/>
    <col min="11271" max="11271" width="6.140625" customWidth="1"/>
    <col min="11272" max="11272" width="26.7109375" customWidth="1"/>
    <col min="11273" max="11273" width="0" hidden="1" customWidth="1"/>
    <col min="11274" max="11274" width="20" customWidth="1"/>
    <col min="11275" max="11275" width="18.7109375" customWidth="1"/>
    <col min="11276" max="11276" width="18.28515625" customWidth="1"/>
    <col min="11277" max="11277" width="20.85546875" customWidth="1"/>
    <col min="11279" max="11280" width="0" hidden="1" customWidth="1"/>
    <col min="11522" max="11522" width="29.42578125" customWidth="1"/>
    <col min="11523" max="11523" width="4.5703125" customWidth="1"/>
    <col min="11526" max="11526" width="25.42578125" customWidth="1"/>
    <col min="11527" max="11527" width="6.140625" customWidth="1"/>
    <col min="11528" max="11528" width="26.7109375" customWidth="1"/>
    <col min="11529" max="11529" width="0" hidden="1" customWidth="1"/>
    <col min="11530" max="11530" width="20" customWidth="1"/>
    <col min="11531" max="11531" width="18.7109375" customWidth="1"/>
    <col min="11532" max="11532" width="18.28515625" customWidth="1"/>
    <col min="11533" max="11533" width="20.85546875" customWidth="1"/>
    <col min="11535" max="11536" width="0" hidden="1" customWidth="1"/>
    <col min="11778" max="11778" width="29.42578125" customWidth="1"/>
    <col min="11779" max="11779" width="4.5703125" customWidth="1"/>
    <col min="11782" max="11782" width="25.42578125" customWidth="1"/>
    <col min="11783" max="11783" width="6.140625" customWidth="1"/>
    <col min="11784" max="11784" width="26.7109375" customWidth="1"/>
    <col min="11785" max="11785" width="0" hidden="1" customWidth="1"/>
    <col min="11786" max="11786" width="20" customWidth="1"/>
    <col min="11787" max="11787" width="18.7109375" customWidth="1"/>
    <col min="11788" max="11788" width="18.28515625" customWidth="1"/>
    <col min="11789" max="11789" width="20.85546875" customWidth="1"/>
    <col min="11791" max="11792" width="0" hidden="1" customWidth="1"/>
    <col min="12034" max="12034" width="29.42578125" customWidth="1"/>
    <col min="12035" max="12035" width="4.5703125" customWidth="1"/>
    <col min="12038" max="12038" width="25.42578125" customWidth="1"/>
    <col min="12039" max="12039" width="6.140625" customWidth="1"/>
    <col min="12040" max="12040" width="26.7109375" customWidth="1"/>
    <col min="12041" max="12041" width="0" hidden="1" customWidth="1"/>
    <col min="12042" max="12042" width="20" customWidth="1"/>
    <col min="12043" max="12043" width="18.7109375" customWidth="1"/>
    <col min="12044" max="12044" width="18.28515625" customWidth="1"/>
    <col min="12045" max="12045" width="20.85546875" customWidth="1"/>
    <col min="12047" max="12048" width="0" hidden="1" customWidth="1"/>
    <col min="12290" max="12290" width="29.42578125" customWidth="1"/>
    <col min="12291" max="12291" width="4.5703125" customWidth="1"/>
    <col min="12294" max="12294" width="25.42578125" customWidth="1"/>
    <col min="12295" max="12295" width="6.140625" customWidth="1"/>
    <col min="12296" max="12296" width="26.7109375" customWidth="1"/>
    <col min="12297" max="12297" width="0" hidden="1" customWidth="1"/>
    <col min="12298" max="12298" width="20" customWidth="1"/>
    <col min="12299" max="12299" width="18.7109375" customWidth="1"/>
    <col min="12300" max="12300" width="18.28515625" customWidth="1"/>
    <col min="12301" max="12301" width="20.85546875" customWidth="1"/>
    <col min="12303" max="12304" width="0" hidden="1" customWidth="1"/>
    <col min="12546" max="12546" width="29.42578125" customWidth="1"/>
    <col min="12547" max="12547" width="4.5703125" customWidth="1"/>
    <col min="12550" max="12550" width="25.42578125" customWidth="1"/>
    <col min="12551" max="12551" width="6.140625" customWidth="1"/>
    <col min="12552" max="12552" width="26.7109375" customWidth="1"/>
    <col min="12553" max="12553" width="0" hidden="1" customWidth="1"/>
    <col min="12554" max="12554" width="20" customWidth="1"/>
    <col min="12555" max="12555" width="18.7109375" customWidth="1"/>
    <col min="12556" max="12556" width="18.28515625" customWidth="1"/>
    <col min="12557" max="12557" width="20.85546875" customWidth="1"/>
    <col min="12559" max="12560" width="0" hidden="1" customWidth="1"/>
    <col min="12802" max="12802" width="29.42578125" customWidth="1"/>
    <col min="12803" max="12803" width="4.5703125" customWidth="1"/>
    <col min="12806" max="12806" width="25.42578125" customWidth="1"/>
    <col min="12807" max="12807" width="6.140625" customWidth="1"/>
    <col min="12808" max="12808" width="26.7109375" customWidth="1"/>
    <col min="12809" max="12809" width="0" hidden="1" customWidth="1"/>
    <col min="12810" max="12810" width="20" customWidth="1"/>
    <col min="12811" max="12811" width="18.7109375" customWidth="1"/>
    <col min="12812" max="12812" width="18.28515625" customWidth="1"/>
    <col min="12813" max="12813" width="20.85546875" customWidth="1"/>
    <col min="12815" max="12816" width="0" hidden="1" customWidth="1"/>
    <col min="13058" max="13058" width="29.42578125" customWidth="1"/>
    <col min="13059" max="13059" width="4.5703125" customWidth="1"/>
    <col min="13062" max="13062" width="25.42578125" customWidth="1"/>
    <col min="13063" max="13063" width="6.140625" customWidth="1"/>
    <col min="13064" max="13064" width="26.7109375" customWidth="1"/>
    <col min="13065" max="13065" width="0" hidden="1" customWidth="1"/>
    <col min="13066" max="13066" width="20" customWidth="1"/>
    <col min="13067" max="13067" width="18.7109375" customWidth="1"/>
    <col min="13068" max="13068" width="18.28515625" customWidth="1"/>
    <col min="13069" max="13069" width="20.85546875" customWidth="1"/>
    <col min="13071" max="13072" width="0" hidden="1" customWidth="1"/>
    <col min="13314" max="13314" width="29.42578125" customWidth="1"/>
    <col min="13315" max="13315" width="4.5703125" customWidth="1"/>
    <col min="13318" max="13318" width="25.42578125" customWidth="1"/>
    <col min="13319" max="13319" width="6.140625" customWidth="1"/>
    <col min="13320" max="13320" width="26.7109375" customWidth="1"/>
    <col min="13321" max="13321" width="0" hidden="1" customWidth="1"/>
    <col min="13322" max="13322" width="20" customWidth="1"/>
    <col min="13323" max="13323" width="18.7109375" customWidth="1"/>
    <col min="13324" max="13324" width="18.28515625" customWidth="1"/>
    <col min="13325" max="13325" width="20.85546875" customWidth="1"/>
    <col min="13327" max="13328" width="0" hidden="1" customWidth="1"/>
    <col min="13570" max="13570" width="29.42578125" customWidth="1"/>
    <col min="13571" max="13571" width="4.5703125" customWidth="1"/>
    <col min="13574" max="13574" width="25.42578125" customWidth="1"/>
    <col min="13575" max="13575" width="6.140625" customWidth="1"/>
    <col min="13576" max="13576" width="26.7109375" customWidth="1"/>
    <col min="13577" max="13577" width="0" hidden="1" customWidth="1"/>
    <col min="13578" max="13578" width="20" customWidth="1"/>
    <col min="13579" max="13579" width="18.7109375" customWidth="1"/>
    <col min="13580" max="13580" width="18.28515625" customWidth="1"/>
    <col min="13581" max="13581" width="20.85546875" customWidth="1"/>
    <col min="13583" max="13584" width="0" hidden="1" customWidth="1"/>
    <col min="13826" max="13826" width="29.42578125" customWidth="1"/>
    <col min="13827" max="13827" width="4.5703125" customWidth="1"/>
    <col min="13830" max="13830" width="25.42578125" customWidth="1"/>
    <col min="13831" max="13831" width="6.140625" customWidth="1"/>
    <col min="13832" max="13832" width="26.7109375" customWidth="1"/>
    <col min="13833" max="13833" width="0" hidden="1" customWidth="1"/>
    <col min="13834" max="13834" width="20" customWidth="1"/>
    <col min="13835" max="13835" width="18.7109375" customWidth="1"/>
    <col min="13836" max="13836" width="18.28515625" customWidth="1"/>
    <col min="13837" max="13837" width="20.85546875" customWidth="1"/>
    <col min="13839" max="13840" width="0" hidden="1" customWidth="1"/>
    <col min="14082" max="14082" width="29.42578125" customWidth="1"/>
    <col min="14083" max="14083" width="4.5703125" customWidth="1"/>
    <col min="14086" max="14086" width="25.42578125" customWidth="1"/>
    <col min="14087" max="14087" width="6.140625" customWidth="1"/>
    <col min="14088" max="14088" width="26.7109375" customWidth="1"/>
    <col min="14089" max="14089" width="0" hidden="1" customWidth="1"/>
    <col min="14090" max="14090" width="20" customWidth="1"/>
    <col min="14091" max="14091" width="18.7109375" customWidth="1"/>
    <col min="14092" max="14092" width="18.28515625" customWidth="1"/>
    <col min="14093" max="14093" width="20.85546875" customWidth="1"/>
    <col min="14095" max="14096" width="0" hidden="1" customWidth="1"/>
    <col min="14338" max="14338" width="29.42578125" customWidth="1"/>
    <col min="14339" max="14339" width="4.5703125" customWidth="1"/>
    <col min="14342" max="14342" width="25.42578125" customWidth="1"/>
    <col min="14343" max="14343" width="6.140625" customWidth="1"/>
    <col min="14344" max="14344" width="26.7109375" customWidth="1"/>
    <col min="14345" max="14345" width="0" hidden="1" customWidth="1"/>
    <col min="14346" max="14346" width="20" customWidth="1"/>
    <col min="14347" max="14347" width="18.7109375" customWidth="1"/>
    <col min="14348" max="14348" width="18.28515625" customWidth="1"/>
    <col min="14349" max="14349" width="20.85546875" customWidth="1"/>
    <col min="14351" max="14352" width="0" hidden="1" customWidth="1"/>
    <col min="14594" max="14594" width="29.42578125" customWidth="1"/>
    <col min="14595" max="14595" width="4.5703125" customWidth="1"/>
    <col min="14598" max="14598" width="25.42578125" customWidth="1"/>
    <col min="14599" max="14599" width="6.140625" customWidth="1"/>
    <col min="14600" max="14600" width="26.7109375" customWidth="1"/>
    <col min="14601" max="14601" width="0" hidden="1" customWidth="1"/>
    <col min="14602" max="14602" width="20" customWidth="1"/>
    <col min="14603" max="14603" width="18.7109375" customWidth="1"/>
    <col min="14604" max="14604" width="18.28515625" customWidth="1"/>
    <col min="14605" max="14605" width="20.85546875" customWidth="1"/>
    <col min="14607" max="14608" width="0" hidden="1" customWidth="1"/>
    <col min="14850" max="14850" width="29.42578125" customWidth="1"/>
    <col min="14851" max="14851" width="4.5703125" customWidth="1"/>
    <col min="14854" max="14854" width="25.42578125" customWidth="1"/>
    <col min="14855" max="14855" width="6.140625" customWidth="1"/>
    <col min="14856" max="14856" width="26.7109375" customWidth="1"/>
    <col min="14857" max="14857" width="0" hidden="1" customWidth="1"/>
    <col min="14858" max="14858" width="20" customWidth="1"/>
    <col min="14859" max="14859" width="18.7109375" customWidth="1"/>
    <col min="14860" max="14860" width="18.28515625" customWidth="1"/>
    <col min="14861" max="14861" width="20.85546875" customWidth="1"/>
    <col min="14863" max="14864" width="0" hidden="1" customWidth="1"/>
    <col min="15106" max="15106" width="29.42578125" customWidth="1"/>
    <col min="15107" max="15107" width="4.5703125" customWidth="1"/>
    <col min="15110" max="15110" width="25.42578125" customWidth="1"/>
    <col min="15111" max="15111" width="6.140625" customWidth="1"/>
    <col min="15112" max="15112" width="26.7109375" customWidth="1"/>
    <col min="15113" max="15113" width="0" hidden="1" customWidth="1"/>
    <col min="15114" max="15114" width="20" customWidth="1"/>
    <col min="15115" max="15115" width="18.7109375" customWidth="1"/>
    <col min="15116" max="15116" width="18.28515625" customWidth="1"/>
    <col min="15117" max="15117" width="20.85546875" customWidth="1"/>
    <col min="15119" max="15120" width="0" hidden="1" customWidth="1"/>
    <col min="15362" max="15362" width="29.42578125" customWidth="1"/>
    <col min="15363" max="15363" width="4.5703125" customWidth="1"/>
    <col min="15366" max="15366" width="25.42578125" customWidth="1"/>
    <col min="15367" max="15367" width="6.140625" customWidth="1"/>
    <col min="15368" max="15368" width="26.7109375" customWidth="1"/>
    <col min="15369" max="15369" width="0" hidden="1" customWidth="1"/>
    <col min="15370" max="15370" width="20" customWidth="1"/>
    <col min="15371" max="15371" width="18.7109375" customWidth="1"/>
    <col min="15372" max="15372" width="18.28515625" customWidth="1"/>
    <col min="15373" max="15373" width="20.85546875" customWidth="1"/>
    <col min="15375" max="15376" width="0" hidden="1" customWidth="1"/>
    <col min="15618" max="15618" width="29.42578125" customWidth="1"/>
    <col min="15619" max="15619" width="4.5703125" customWidth="1"/>
    <col min="15622" max="15622" width="25.42578125" customWidth="1"/>
    <col min="15623" max="15623" width="6.140625" customWidth="1"/>
    <col min="15624" max="15624" width="26.7109375" customWidth="1"/>
    <col min="15625" max="15625" width="0" hidden="1" customWidth="1"/>
    <col min="15626" max="15626" width="20" customWidth="1"/>
    <col min="15627" max="15627" width="18.7109375" customWidth="1"/>
    <col min="15628" max="15628" width="18.28515625" customWidth="1"/>
    <col min="15629" max="15629" width="20.85546875" customWidth="1"/>
    <col min="15631" max="15632" width="0" hidden="1" customWidth="1"/>
    <col min="15874" max="15874" width="29.42578125" customWidth="1"/>
    <col min="15875" max="15875" width="4.5703125" customWidth="1"/>
    <col min="15878" max="15878" width="25.42578125" customWidth="1"/>
    <col min="15879" max="15879" width="6.140625" customWidth="1"/>
    <col min="15880" max="15880" width="26.7109375" customWidth="1"/>
    <col min="15881" max="15881" width="0" hidden="1" customWidth="1"/>
    <col min="15882" max="15882" width="20" customWidth="1"/>
    <col min="15883" max="15883" width="18.7109375" customWidth="1"/>
    <col min="15884" max="15884" width="18.28515625" customWidth="1"/>
    <col min="15885" max="15885" width="20.85546875" customWidth="1"/>
    <col min="15887" max="15888" width="0" hidden="1" customWidth="1"/>
    <col min="16130" max="16130" width="29.42578125" customWidth="1"/>
    <col min="16131" max="16131" width="4.5703125" customWidth="1"/>
    <col min="16134" max="16134" width="25.42578125" customWidth="1"/>
    <col min="16135" max="16135" width="6.140625" customWidth="1"/>
    <col min="16136" max="16136" width="26.7109375" customWidth="1"/>
    <col min="16137" max="16137" width="0" hidden="1" customWidth="1"/>
    <col min="16138" max="16138" width="20" customWidth="1"/>
    <col min="16139" max="16139" width="18.7109375" customWidth="1"/>
    <col min="16140" max="16140" width="18.28515625" customWidth="1"/>
    <col min="16141" max="16141" width="20.85546875" customWidth="1"/>
    <col min="16143" max="16144" width="0" hidden="1" customWidth="1"/>
  </cols>
  <sheetData>
    <row r="1" spans="1:19" ht="18" x14ac:dyDescent="0.25">
      <c r="A1" s="148" t="s">
        <v>109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9" ht="18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9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9" x14ac:dyDescent="0.2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O4" s="3"/>
      <c r="P4" s="3"/>
      <c r="Q4" s="3"/>
      <c r="R4" s="3"/>
      <c r="S4" s="3"/>
    </row>
    <row r="5" spans="1:19" x14ac:dyDescent="0.2">
      <c r="A5" s="150" t="s">
        <v>1</v>
      </c>
      <c r="B5" s="4"/>
      <c r="C5" s="5"/>
      <c r="D5" s="5"/>
      <c r="E5" s="6"/>
      <c r="F5" s="7"/>
      <c r="G5" s="8" t="s">
        <v>2</v>
      </c>
      <c r="H5" s="8" t="s">
        <v>2</v>
      </c>
      <c r="I5" s="8" t="s">
        <v>3</v>
      </c>
      <c r="J5" s="8" t="s">
        <v>3</v>
      </c>
      <c r="K5" s="8" t="s">
        <v>3</v>
      </c>
      <c r="L5" s="101" t="s">
        <v>108</v>
      </c>
      <c r="M5" s="8" t="s">
        <v>4</v>
      </c>
      <c r="N5" s="8" t="s">
        <v>5</v>
      </c>
      <c r="O5" s="8" t="s">
        <v>4</v>
      </c>
      <c r="P5" s="8" t="s">
        <v>5</v>
      </c>
    </row>
    <row r="6" spans="1:19" x14ac:dyDescent="0.2">
      <c r="A6" s="151"/>
      <c r="B6" s="153" t="s">
        <v>6</v>
      </c>
      <c r="C6" s="154"/>
      <c r="D6" s="154"/>
      <c r="E6" s="154"/>
      <c r="F6" s="151"/>
      <c r="G6" s="9" t="s">
        <v>7</v>
      </c>
      <c r="H6" s="9" t="s">
        <v>7</v>
      </c>
      <c r="I6" s="9" t="s">
        <v>8</v>
      </c>
      <c r="J6" s="9" t="s">
        <v>8</v>
      </c>
      <c r="K6" s="9" t="s">
        <v>9</v>
      </c>
      <c r="L6" s="102" t="s">
        <v>107</v>
      </c>
      <c r="M6" s="9" t="s">
        <v>7</v>
      </c>
      <c r="N6" s="9" t="s">
        <v>10</v>
      </c>
      <c r="O6" s="9" t="s">
        <v>11</v>
      </c>
      <c r="P6" s="9" t="s">
        <v>10</v>
      </c>
    </row>
    <row r="7" spans="1:19" x14ac:dyDescent="0.2">
      <c r="A7" s="152"/>
      <c r="B7" s="10"/>
      <c r="C7" s="11"/>
      <c r="D7" s="11"/>
      <c r="E7" s="11"/>
      <c r="F7" s="12" t="s">
        <v>12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/>
      <c r="M7" s="13"/>
      <c r="N7" s="13"/>
      <c r="O7" s="13" t="s">
        <v>18</v>
      </c>
      <c r="P7" s="13"/>
    </row>
    <row r="8" spans="1:19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" si="0">G9+G10</f>
        <v>540000000</v>
      </c>
      <c r="H8" s="31">
        <f t="shared" ref="H8:O8" si="1">H9+H10</f>
        <v>486000000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/>
      <c r="M8" s="31">
        <f t="shared" si="1"/>
        <v>540000000</v>
      </c>
      <c r="N8" s="14">
        <f t="shared" ref="N8:N35" si="2">K8/G8*100</f>
        <v>0</v>
      </c>
      <c r="O8" s="31">
        <f t="shared" si="1"/>
        <v>486000000</v>
      </c>
      <c r="P8" s="15">
        <f t="shared" ref="P8:P35" si="3">K8/H8*100</f>
        <v>0</v>
      </c>
    </row>
    <row r="9" spans="1:19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f>G9*90%</f>
        <v>405000000</v>
      </c>
      <c r="I9" s="38">
        <f>[1]register!F402</f>
        <v>0</v>
      </c>
      <c r="J9" s="38"/>
      <c r="K9" s="38">
        <f>I9+J9</f>
        <v>0</v>
      </c>
      <c r="L9" s="38"/>
      <c r="M9" s="38">
        <f>G9-K9</f>
        <v>450000000</v>
      </c>
      <c r="N9" s="14">
        <f t="shared" si="2"/>
        <v>0</v>
      </c>
      <c r="O9" s="38">
        <f>H9-K9</f>
        <v>405000000</v>
      </c>
      <c r="P9" s="15">
        <f t="shared" si="3"/>
        <v>0</v>
      </c>
    </row>
    <row r="10" spans="1:19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f>G10*90%</f>
        <v>81000000</v>
      </c>
      <c r="I10" s="38">
        <f>[1]register!F409</f>
        <v>0</v>
      </c>
      <c r="J10" s="38"/>
      <c r="K10" s="38">
        <f>I10+J10</f>
        <v>0</v>
      </c>
      <c r="L10" s="38"/>
      <c r="M10" s="38">
        <f>G10-K10</f>
        <v>90000000</v>
      </c>
      <c r="N10" s="14">
        <f t="shared" si="2"/>
        <v>0</v>
      </c>
      <c r="O10" s="38">
        <f>H10-K10</f>
        <v>81000000</v>
      </c>
      <c r="P10" s="15">
        <f t="shared" si="3"/>
        <v>0</v>
      </c>
    </row>
    <row r="11" spans="1:19" ht="15.75" x14ac:dyDescent="0.25">
      <c r="A11" s="97" t="s">
        <v>25</v>
      </c>
      <c r="B11" s="49" t="s">
        <v>26</v>
      </c>
      <c r="C11" s="46"/>
      <c r="D11" s="47"/>
      <c r="E11" s="47"/>
      <c r="F11" s="48"/>
      <c r="G11" s="44">
        <f t="shared" ref="G11" si="4">G12</f>
        <v>108000000</v>
      </c>
      <c r="H11" s="44">
        <f t="shared" ref="H11:O11" si="5">H12</f>
        <v>97200000</v>
      </c>
      <c r="I11" s="44">
        <f t="shared" si="5"/>
        <v>0</v>
      </c>
      <c r="J11" s="44">
        <f t="shared" si="5"/>
        <v>0</v>
      </c>
      <c r="K11" s="44">
        <f t="shared" si="5"/>
        <v>0</v>
      </c>
      <c r="L11" s="44"/>
      <c r="M11" s="44">
        <f t="shared" si="5"/>
        <v>108000000</v>
      </c>
      <c r="N11" s="14">
        <f t="shared" si="2"/>
        <v>0</v>
      </c>
      <c r="O11" s="44">
        <f t="shared" si="5"/>
        <v>97200000</v>
      </c>
      <c r="P11" s="15">
        <f t="shared" si="3"/>
        <v>0</v>
      </c>
    </row>
    <row r="12" spans="1:19" ht="15.75" x14ac:dyDescent="0.25">
      <c r="A12" s="99" t="s">
        <v>27</v>
      </c>
      <c r="B12" s="42" t="s">
        <v>28</v>
      </c>
      <c r="C12" s="42"/>
      <c r="D12" s="42"/>
      <c r="E12" s="50"/>
      <c r="F12" s="51"/>
      <c r="G12" s="43">
        <v>108000000</v>
      </c>
      <c r="H12" s="43">
        <f>G12*90%</f>
        <v>97200000</v>
      </c>
      <c r="I12" s="43">
        <f>[1]register!F572</f>
        <v>0</v>
      </c>
      <c r="J12" s="43"/>
      <c r="K12" s="43">
        <f>I12+J12</f>
        <v>0</v>
      </c>
      <c r="L12" s="43"/>
      <c r="M12" s="52">
        <f>G12-K12</f>
        <v>108000000</v>
      </c>
      <c r="N12" s="14">
        <f t="shared" si="2"/>
        <v>0</v>
      </c>
      <c r="O12" s="52">
        <f>H12-K12</f>
        <v>97200000</v>
      </c>
      <c r="P12" s="15">
        <f t="shared" si="3"/>
        <v>0</v>
      </c>
    </row>
    <row r="13" spans="1:19" ht="15.75" x14ac:dyDescent="0.25">
      <c r="A13" s="98" t="s">
        <v>29</v>
      </c>
      <c r="B13" s="49" t="s">
        <v>30</v>
      </c>
      <c r="C13" s="24"/>
      <c r="D13" s="24"/>
      <c r="E13" s="53"/>
      <c r="F13" s="54"/>
      <c r="G13" s="22">
        <f t="shared" ref="G13" si="6">G14+G15</f>
        <v>207000000</v>
      </c>
      <c r="H13" s="22">
        <f t="shared" ref="H13:O13" si="7">H14+H15</f>
        <v>186300000</v>
      </c>
      <c r="I13" s="22">
        <f t="shared" si="7"/>
        <v>5219400</v>
      </c>
      <c r="J13" s="22">
        <f t="shared" si="7"/>
        <v>0</v>
      </c>
      <c r="K13" s="22">
        <f t="shared" si="7"/>
        <v>5219400</v>
      </c>
      <c r="L13" s="22"/>
      <c r="M13" s="22">
        <f t="shared" si="7"/>
        <v>201780600</v>
      </c>
      <c r="N13" s="14">
        <f t="shared" si="2"/>
        <v>2.5214492753623188</v>
      </c>
      <c r="O13" s="22">
        <f t="shared" si="7"/>
        <v>181080600</v>
      </c>
      <c r="P13" s="15">
        <f t="shared" si="3"/>
        <v>2.8016103059581319</v>
      </c>
    </row>
    <row r="14" spans="1:19" ht="15.75" x14ac:dyDescent="0.25">
      <c r="A14" s="32" t="s">
        <v>31</v>
      </c>
      <c r="B14" s="55">
        <v>1</v>
      </c>
      <c r="C14" s="24" t="s">
        <v>32</v>
      </c>
      <c r="D14" s="24"/>
      <c r="E14" s="53"/>
      <c r="F14" s="54"/>
      <c r="G14" s="26">
        <v>117000000</v>
      </c>
      <c r="H14" s="26">
        <f>G14*90%</f>
        <v>105300000</v>
      </c>
      <c r="I14" s="26">
        <f>[1]register!F562</f>
        <v>5219400</v>
      </c>
      <c r="J14" s="26"/>
      <c r="K14" s="26">
        <f>I14+J14</f>
        <v>5219400</v>
      </c>
      <c r="L14" s="26"/>
      <c r="M14" s="26">
        <f>G14-K14</f>
        <v>111780600</v>
      </c>
      <c r="N14" s="14">
        <f t="shared" si="2"/>
        <v>4.4610256410256417</v>
      </c>
      <c r="O14" s="26">
        <f>H14-K14</f>
        <v>100080600</v>
      </c>
      <c r="P14" s="15">
        <f t="shared" si="3"/>
        <v>4.9566951566951563</v>
      </c>
    </row>
    <row r="15" spans="1:19" ht="15.75" x14ac:dyDescent="0.25">
      <c r="A15" s="45" t="s">
        <v>33</v>
      </c>
      <c r="B15" s="56">
        <v>2</v>
      </c>
      <c r="C15" s="42" t="s">
        <v>34</v>
      </c>
      <c r="D15" s="42"/>
      <c r="E15" s="50"/>
      <c r="F15" s="51"/>
      <c r="G15" s="38">
        <v>90000000</v>
      </c>
      <c r="H15" s="26">
        <f>G15*90%</f>
        <v>81000000</v>
      </c>
      <c r="I15" s="38">
        <f>[1]register!F553</f>
        <v>0</v>
      </c>
      <c r="J15" s="38"/>
      <c r="K15" s="26">
        <f>I15+J15</f>
        <v>0</v>
      </c>
      <c r="L15" s="26"/>
      <c r="M15" s="26">
        <f>G15-K15</f>
        <v>90000000</v>
      </c>
      <c r="N15" s="14">
        <f t="shared" si="2"/>
        <v>0</v>
      </c>
      <c r="O15" s="26">
        <f>H15-K15</f>
        <v>81000000</v>
      </c>
      <c r="P15" s="15">
        <f t="shared" si="3"/>
        <v>0</v>
      </c>
    </row>
    <row r="16" spans="1:19" ht="15.75" x14ac:dyDescent="0.25">
      <c r="A16" s="91" t="s">
        <v>35</v>
      </c>
      <c r="B16" s="57" t="s">
        <v>36</v>
      </c>
      <c r="C16" s="20"/>
      <c r="D16" s="20"/>
      <c r="E16" s="58"/>
      <c r="F16" s="21"/>
      <c r="G16" s="22">
        <f>120000000</f>
        <v>120000000</v>
      </c>
      <c r="H16" s="22">
        <f>G16*90%</f>
        <v>108000000</v>
      </c>
      <c r="I16" s="22">
        <f>[1]register!F604</f>
        <v>21070000</v>
      </c>
      <c r="J16" s="22"/>
      <c r="K16" s="22">
        <f>I16+J16</f>
        <v>21070000</v>
      </c>
      <c r="L16" s="22"/>
      <c r="M16" s="22">
        <f>G16-K16</f>
        <v>98930000</v>
      </c>
      <c r="N16" s="14">
        <f t="shared" si="2"/>
        <v>17.558333333333334</v>
      </c>
      <c r="O16" s="22">
        <f>H16-K16</f>
        <v>86930000</v>
      </c>
      <c r="P16" s="15">
        <f t="shared" si="3"/>
        <v>19.50925925925926</v>
      </c>
    </row>
    <row r="17" spans="1:16" ht="15.75" x14ac:dyDescent="0.25">
      <c r="A17" s="94" t="s">
        <v>37</v>
      </c>
      <c r="B17" s="27" t="s">
        <v>38</v>
      </c>
      <c r="C17" s="27"/>
      <c r="D17" s="27"/>
      <c r="E17" s="27"/>
      <c r="F17" s="27"/>
      <c r="G17" s="64">
        <f t="shared" ref="G17" si="8">G18+G19</f>
        <v>319500000</v>
      </c>
      <c r="H17" s="64">
        <f t="shared" ref="H17:O17" si="9">H18+H19</f>
        <v>287550000</v>
      </c>
      <c r="I17" s="64">
        <f t="shared" si="9"/>
        <v>0</v>
      </c>
      <c r="J17" s="64">
        <f t="shared" si="9"/>
        <v>0</v>
      </c>
      <c r="K17" s="64">
        <f t="shared" si="9"/>
        <v>0</v>
      </c>
      <c r="L17" s="64"/>
      <c r="M17" s="64">
        <f t="shared" si="9"/>
        <v>319500000</v>
      </c>
      <c r="N17" s="14">
        <f t="shared" si="2"/>
        <v>0</v>
      </c>
      <c r="O17" s="64">
        <f t="shared" si="9"/>
        <v>287550000</v>
      </c>
      <c r="P17" s="15">
        <f t="shared" si="3"/>
        <v>0</v>
      </c>
    </row>
    <row r="18" spans="1:16" ht="15.75" x14ac:dyDescent="0.25">
      <c r="A18" s="95"/>
      <c r="B18" s="1">
        <v>1</v>
      </c>
      <c r="C18" s="30" t="s">
        <v>39</v>
      </c>
      <c r="D18" s="30"/>
      <c r="E18" s="30"/>
      <c r="F18" s="27"/>
      <c r="G18" s="62">
        <v>148500000</v>
      </c>
      <c r="H18" s="62">
        <f>G18*90%</f>
        <v>133650000</v>
      </c>
      <c r="I18" s="62">
        <f>[1]register!F814</f>
        <v>0</v>
      </c>
      <c r="J18" s="63"/>
      <c r="K18" s="26">
        <f>I18+J18</f>
        <v>0</v>
      </c>
      <c r="L18" s="26"/>
      <c r="M18" s="26">
        <f>G18-K18</f>
        <v>148500000</v>
      </c>
      <c r="N18" s="14">
        <f t="shared" si="2"/>
        <v>0</v>
      </c>
      <c r="O18" s="26">
        <f>H18-K18</f>
        <v>133650000</v>
      </c>
      <c r="P18" s="15">
        <f t="shared" si="3"/>
        <v>0</v>
      </c>
    </row>
    <row r="19" spans="1:16" ht="15.75" x14ac:dyDescent="0.25">
      <c r="A19" s="96"/>
      <c r="B19" s="1">
        <v>2</v>
      </c>
      <c r="C19" s="30" t="s">
        <v>40</v>
      </c>
      <c r="D19" s="30"/>
      <c r="E19" s="30"/>
      <c r="F19" s="27"/>
      <c r="G19" s="62">
        <v>171000000</v>
      </c>
      <c r="H19" s="62">
        <f>G19*90%</f>
        <v>153900000</v>
      </c>
      <c r="I19" s="62">
        <f>[1]register!F823</f>
        <v>0</v>
      </c>
      <c r="J19" s="63"/>
      <c r="K19" s="26">
        <f>I19+J19</f>
        <v>0</v>
      </c>
      <c r="L19" s="26"/>
      <c r="M19" s="26">
        <f>G19-K19</f>
        <v>171000000</v>
      </c>
      <c r="N19" s="14">
        <f t="shared" si="2"/>
        <v>0</v>
      </c>
      <c r="O19" s="26">
        <f>H19-K19</f>
        <v>153900000</v>
      </c>
      <c r="P19" s="15">
        <f t="shared" si="3"/>
        <v>0</v>
      </c>
    </row>
    <row r="20" spans="1:16" ht="15.75" x14ac:dyDescent="0.25">
      <c r="A20" s="93" t="s">
        <v>41</v>
      </c>
      <c r="B20" s="155" t="s">
        <v>42</v>
      </c>
      <c r="C20" s="156"/>
      <c r="D20" s="156"/>
      <c r="E20" s="156"/>
      <c r="F20" s="21"/>
      <c r="G20" s="22">
        <f>SUM(G21:G31)</f>
        <v>1517400000</v>
      </c>
      <c r="H20" s="22">
        <f t="shared" ref="H20:O20" si="10">H21+H22</f>
        <v>818100000</v>
      </c>
      <c r="I20" s="22">
        <f>I21+I22</f>
        <v>612531</v>
      </c>
      <c r="J20" s="22">
        <f t="shared" si="10"/>
        <v>0</v>
      </c>
      <c r="K20" s="22">
        <f t="shared" si="10"/>
        <v>612531</v>
      </c>
      <c r="L20" s="103">
        <f>L21</f>
        <v>274000</v>
      </c>
      <c r="M20" s="22">
        <f t="shared" si="10"/>
        <v>908387469</v>
      </c>
      <c r="N20" s="14">
        <f t="shared" si="2"/>
        <v>4.036714116251483E-2</v>
      </c>
      <c r="O20" s="22">
        <f t="shared" si="10"/>
        <v>817487469</v>
      </c>
      <c r="P20" s="15">
        <f t="shared" si="3"/>
        <v>7.4872387238723873E-2</v>
      </c>
    </row>
    <row r="21" spans="1:16" ht="15.75" x14ac:dyDescent="0.25">
      <c r="A21" s="32" t="s">
        <v>43</v>
      </c>
      <c r="B21" s="55">
        <v>1</v>
      </c>
      <c r="C21" s="24" t="s">
        <v>45</v>
      </c>
      <c r="D21" s="24"/>
      <c r="E21" s="53"/>
      <c r="F21" s="54"/>
      <c r="G21" s="65">
        <v>900000000</v>
      </c>
      <c r="H21" s="65">
        <f>G21*90%</f>
        <v>810000000</v>
      </c>
      <c r="I21" s="65">
        <f>[1]register!F930</f>
        <v>612531</v>
      </c>
      <c r="J21" s="65"/>
      <c r="K21" s="65">
        <f t="shared" ref="K21:K32" si="11">I21+J21</f>
        <v>612531</v>
      </c>
      <c r="L21" s="104">
        <f>'[2]Alkes BHP'!$G$18</f>
        <v>274000</v>
      </c>
      <c r="M21" s="65">
        <f t="shared" ref="M21:M32" si="12">G21-K21</f>
        <v>899387469</v>
      </c>
      <c r="N21" s="14">
        <f t="shared" si="2"/>
        <v>6.8059000000000008E-2</v>
      </c>
      <c r="O21" s="65">
        <f t="shared" ref="O21:O32" si="13">H21-K21</f>
        <v>809387469</v>
      </c>
      <c r="P21" s="15">
        <f t="shared" si="3"/>
        <v>7.5621111111111111E-2</v>
      </c>
    </row>
    <row r="22" spans="1:16" ht="15.75" x14ac:dyDescent="0.25">
      <c r="A22" s="32" t="s">
        <v>43</v>
      </c>
      <c r="B22" s="60">
        <v>2</v>
      </c>
      <c r="C22" s="24" t="s">
        <v>46</v>
      </c>
      <c r="D22" s="33"/>
      <c r="E22" s="17"/>
      <c r="F22" s="34"/>
      <c r="G22" s="26">
        <v>9000000</v>
      </c>
      <c r="H22" s="65">
        <f>G22*90%</f>
        <v>8100000</v>
      </c>
      <c r="I22" s="26">
        <f>[1]register!F937</f>
        <v>0</v>
      </c>
      <c r="J22" s="26"/>
      <c r="K22" s="65">
        <f t="shared" si="11"/>
        <v>0</v>
      </c>
      <c r="L22" s="104"/>
      <c r="M22" s="65">
        <f t="shared" si="12"/>
        <v>9000000</v>
      </c>
      <c r="N22" s="14">
        <f t="shared" si="2"/>
        <v>0</v>
      </c>
      <c r="O22" s="65">
        <f t="shared" si="13"/>
        <v>8100000</v>
      </c>
      <c r="P22" s="15">
        <f t="shared" si="3"/>
        <v>0</v>
      </c>
    </row>
    <row r="23" spans="1:16" ht="15.75" x14ac:dyDescent="0.25">
      <c r="A23" s="32" t="s">
        <v>47</v>
      </c>
      <c r="B23" s="19">
        <v>3</v>
      </c>
      <c r="C23" s="29" t="s">
        <v>48</v>
      </c>
      <c r="D23" s="47"/>
      <c r="E23" s="47"/>
      <c r="F23" s="66"/>
      <c r="G23" s="67">
        <v>4500000</v>
      </c>
      <c r="H23" s="65">
        <f t="shared" ref="H23:H31" si="14">G23*90%</f>
        <v>4050000</v>
      </c>
      <c r="I23" s="67">
        <f>[1]register!F944</f>
        <v>0</v>
      </c>
      <c r="J23" s="67"/>
      <c r="K23" s="65">
        <f t="shared" si="11"/>
        <v>0</v>
      </c>
      <c r="L23" s="104"/>
      <c r="M23" s="65">
        <f t="shared" si="12"/>
        <v>4500000</v>
      </c>
      <c r="N23" s="14">
        <f t="shared" si="2"/>
        <v>0</v>
      </c>
      <c r="O23" s="65">
        <f t="shared" si="13"/>
        <v>4050000</v>
      </c>
      <c r="P23" s="15">
        <f t="shared" si="3"/>
        <v>0</v>
      </c>
    </row>
    <row r="24" spans="1:16" ht="15.75" x14ac:dyDescent="0.25">
      <c r="A24" s="32" t="s">
        <v>49</v>
      </c>
      <c r="B24" s="19">
        <v>4</v>
      </c>
      <c r="C24" s="29" t="s">
        <v>50</v>
      </c>
      <c r="D24" s="53"/>
      <c r="E24" s="24"/>
      <c r="F24" s="54"/>
      <c r="G24" s="65">
        <v>4500000</v>
      </c>
      <c r="H24" s="65">
        <f t="shared" si="14"/>
        <v>4050000</v>
      </c>
      <c r="I24" s="65">
        <f>[1]register!F951</f>
        <v>0</v>
      </c>
      <c r="J24" s="65"/>
      <c r="K24" s="65">
        <f t="shared" si="11"/>
        <v>0</v>
      </c>
      <c r="L24" s="104"/>
      <c r="M24" s="65">
        <f t="shared" si="12"/>
        <v>4500000</v>
      </c>
      <c r="N24" s="14">
        <f t="shared" si="2"/>
        <v>0</v>
      </c>
      <c r="O24" s="65">
        <f t="shared" si="13"/>
        <v>4050000</v>
      </c>
      <c r="P24" s="15">
        <f t="shared" si="3"/>
        <v>0</v>
      </c>
    </row>
    <row r="25" spans="1:16" ht="15.75" x14ac:dyDescent="0.25">
      <c r="A25" s="32" t="s">
        <v>51</v>
      </c>
      <c r="B25" s="55">
        <v>5</v>
      </c>
      <c r="C25" s="29" t="s">
        <v>52</v>
      </c>
      <c r="D25" s="53"/>
      <c r="E25" s="24"/>
      <c r="F25" s="54"/>
      <c r="G25" s="65">
        <v>225000000</v>
      </c>
      <c r="H25" s="65">
        <f t="shared" si="14"/>
        <v>202500000</v>
      </c>
      <c r="I25" s="65">
        <f>[1]register!F958</f>
        <v>0</v>
      </c>
      <c r="J25" s="65"/>
      <c r="K25" s="65">
        <f t="shared" si="11"/>
        <v>0</v>
      </c>
      <c r="L25" s="104"/>
      <c r="M25" s="65">
        <f t="shared" si="12"/>
        <v>225000000</v>
      </c>
      <c r="N25" s="14">
        <f t="shared" si="2"/>
        <v>0</v>
      </c>
      <c r="O25" s="65">
        <f t="shared" si="13"/>
        <v>202500000</v>
      </c>
      <c r="P25" s="15">
        <f t="shared" si="3"/>
        <v>0</v>
      </c>
    </row>
    <row r="26" spans="1:16" ht="15.75" x14ac:dyDescent="0.25">
      <c r="A26" s="32" t="s">
        <v>53</v>
      </c>
      <c r="B26" s="19">
        <v>6</v>
      </c>
      <c r="C26" s="29" t="s">
        <v>54</v>
      </c>
      <c r="D26" s="53"/>
      <c r="E26" s="24"/>
      <c r="F26" s="54"/>
      <c r="G26" s="65">
        <v>13500000</v>
      </c>
      <c r="H26" s="65">
        <f t="shared" si="14"/>
        <v>12150000</v>
      </c>
      <c r="I26" s="65">
        <f>[1]register!F965</f>
        <v>0</v>
      </c>
      <c r="J26" s="65"/>
      <c r="K26" s="65">
        <f t="shared" si="11"/>
        <v>0</v>
      </c>
      <c r="L26" s="104"/>
      <c r="M26" s="65">
        <f t="shared" si="12"/>
        <v>13500000</v>
      </c>
      <c r="N26" s="14">
        <f t="shared" si="2"/>
        <v>0</v>
      </c>
      <c r="O26" s="65">
        <f t="shared" si="13"/>
        <v>12150000</v>
      </c>
      <c r="P26" s="15">
        <f t="shared" si="3"/>
        <v>0</v>
      </c>
    </row>
    <row r="27" spans="1:16" ht="15.75" x14ac:dyDescent="0.25">
      <c r="A27" s="32" t="s">
        <v>55</v>
      </c>
      <c r="B27" s="19">
        <v>7</v>
      </c>
      <c r="C27" s="24" t="s">
        <v>56</v>
      </c>
      <c r="D27" s="53"/>
      <c r="E27" s="24"/>
      <c r="F27" s="54"/>
      <c r="G27" s="65">
        <v>18000000</v>
      </c>
      <c r="H27" s="65">
        <f t="shared" si="14"/>
        <v>16200000</v>
      </c>
      <c r="I27" s="65">
        <f>[1]register!F971</f>
        <v>0</v>
      </c>
      <c r="J27" s="65"/>
      <c r="K27" s="65">
        <f t="shared" si="11"/>
        <v>0</v>
      </c>
      <c r="L27" s="104"/>
      <c r="M27" s="65">
        <f t="shared" si="12"/>
        <v>18000000</v>
      </c>
      <c r="N27" s="14">
        <f t="shared" si="2"/>
        <v>0</v>
      </c>
      <c r="O27" s="65">
        <f t="shared" si="13"/>
        <v>16200000</v>
      </c>
      <c r="P27" s="15">
        <f t="shared" si="3"/>
        <v>0</v>
      </c>
    </row>
    <row r="28" spans="1:16" ht="15.75" x14ac:dyDescent="0.25">
      <c r="A28" s="32" t="s">
        <v>57</v>
      </c>
      <c r="B28" s="19">
        <v>8</v>
      </c>
      <c r="C28" s="29" t="s">
        <v>58</v>
      </c>
      <c r="D28" s="59"/>
      <c r="E28" s="29"/>
      <c r="F28" s="25"/>
      <c r="G28" s="26">
        <v>72000000</v>
      </c>
      <c r="H28" s="65">
        <f t="shared" si="14"/>
        <v>64800000</v>
      </c>
      <c r="I28" s="26">
        <f>[1]register!F985</f>
        <v>0</v>
      </c>
      <c r="J28" s="26"/>
      <c r="K28" s="65">
        <f t="shared" si="11"/>
        <v>0</v>
      </c>
      <c r="L28" s="104"/>
      <c r="M28" s="65">
        <f t="shared" si="12"/>
        <v>72000000</v>
      </c>
      <c r="N28" s="14">
        <f t="shared" si="2"/>
        <v>0</v>
      </c>
      <c r="O28" s="65">
        <f t="shared" si="13"/>
        <v>64800000</v>
      </c>
      <c r="P28" s="15">
        <f t="shared" si="3"/>
        <v>0</v>
      </c>
    </row>
    <row r="29" spans="1:16" ht="22.5" customHeight="1" x14ac:dyDescent="0.25">
      <c r="A29" s="32" t="s">
        <v>59</v>
      </c>
      <c r="B29" s="19">
        <v>9</v>
      </c>
      <c r="C29" s="24" t="s">
        <v>60</v>
      </c>
      <c r="D29" s="53"/>
      <c r="E29" s="24"/>
      <c r="F29" s="54"/>
      <c r="G29" s="65">
        <v>262800000</v>
      </c>
      <c r="H29" s="65">
        <f t="shared" si="14"/>
        <v>236520000</v>
      </c>
      <c r="I29" s="65">
        <f>[1]register!F993</f>
        <v>0</v>
      </c>
      <c r="J29" s="65"/>
      <c r="K29" s="65">
        <f t="shared" si="11"/>
        <v>0</v>
      </c>
      <c r="L29" s="104"/>
      <c r="M29" s="65">
        <f t="shared" si="12"/>
        <v>262800000</v>
      </c>
      <c r="N29" s="14">
        <f t="shared" si="2"/>
        <v>0</v>
      </c>
      <c r="O29" s="65">
        <f t="shared" si="13"/>
        <v>236520000</v>
      </c>
      <c r="P29" s="15">
        <f t="shared" si="3"/>
        <v>0</v>
      </c>
    </row>
    <row r="30" spans="1:16" ht="26.25" customHeight="1" x14ac:dyDescent="0.25">
      <c r="A30" s="32" t="s">
        <v>61</v>
      </c>
      <c r="B30" s="60">
        <v>10</v>
      </c>
      <c r="C30" s="29" t="s">
        <v>62</v>
      </c>
      <c r="D30" s="59"/>
      <c r="E30" s="29"/>
      <c r="F30" s="25"/>
      <c r="G30" s="26">
        <v>3600000</v>
      </c>
      <c r="H30" s="65">
        <f t="shared" si="14"/>
        <v>3240000</v>
      </c>
      <c r="I30" s="26">
        <f>[1]register!F1000</f>
        <v>0</v>
      </c>
      <c r="J30" s="26"/>
      <c r="K30" s="65">
        <f t="shared" si="11"/>
        <v>0</v>
      </c>
      <c r="L30" s="104"/>
      <c r="M30" s="65">
        <f t="shared" si="12"/>
        <v>3600000</v>
      </c>
      <c r="N30" s="14">
        <f t="shared" si="2"/>
        <v>0</v>
      </c>
      <c r="O30" s="65">
        <f t="shared" si="13"/>
        <v>3240000</v>
      </c>
      <c r="P30" s="15">
        <f t="shared" si="3"/>
        <v>0</v>
      </c>
    </row>
    <row r="31" spans="1:16" ht="15.75" x14ac:dyDescent="0.25">
      <c r="A31" s="32" t="s">
        <v>63</v>
      </c>
      <c r="B31" s="60">
        <v>11</v>
      </c>
      <c r="C31" s="29" t="s">
        <v>64</v>
      </c>
      <c r="D31" s="59"/>
      <c r="E31" s="29"/>
      <c r="F31" s="25"/>
      <c r="G31" s="26">
        <v>4500000</v>
      </c>
      <c r="H31" s="65">
        <f t="shared" si="14"/>
        <v>4050000</v>
      </c>
      <c r="I31" s="26">
        <f>[1]register!F1007</f>
        <v>0</v>
      </c>
      <c r="J31" s="26"/>
      <c r="K31" s="65">
        <f t="shared" si="11"/>
        <v>0</v>
      </c>
      <c r="L31" s="104"/>
      <c r="M31" s="65">
        <f t="shared" si="12"/>
        <v>4500000</v>
      </c>
      <c r="N31" s="14">
        <f t="shared" si="2"/>
        <v>0</v>
      </c>
      <c r="O31" s="65">
        <f t="shared" si="13"/>
        <v>4050000</v>
      </c>
      <c r="P31" s="15">
        <f t="shared" si="3"/>
        <v>0</v>
      </c>
    </row>
    <row r="32" spans="1:16" ht="15.75" x14ac:dyDescent="0.25">
      <c r="A32" s="32" t="s">
        <v>65</v>
      </c>
      <c r="B32" s="57" t="s">
        <v>66</v>
      </c>
      <c r="C32" s="20"/>
      <c r="D32" s="58"/>
      <c r="E32" s="20"/>
      <c r="F32" s="21"/>
      <c r="G32" s="22">
        <v>4500000000</v>
      </c>
      <c r="H32" s="22">
        <f>G32*90%</f>
        <v>4050000000</v>
      </c>
      <c r="I32" s="22">
        <f>[1]register!F1046</f>
        <v>10190059</v>
      </c>
      <c r="J32" s="22"/>
      <c r="K32" s="22">
        <f t="shared" si="11"/>
        <v>10190059</v>
      </c>
      <c r="L32" s="103">
        <f>'[2]OBAT BLUD'!$G$57</f>
        <v>1522005</v>
      </c>
      <c r="M32" s="22">
        <f t="shared" si="12"/>
        <v>4489809941</v>
      </c>
      <c r="N32" s="14">
        <f t="shared" si="2"/>
        <v>0.22644575555555557</v>
      </c>
      <c r="O32" s="22">
        <f t="shared" si="13"/>
        <v>4039809941</v>
      </c>
      <c r="P32" s="15">
        <f t="shared" si="3"/>
        <v>0.25160639506172838</v>
      </c>
    </row>
    <row r="33" spans="1:16" ht="15.75" x14ac:dyDescent="0.25">
      <c r="A33" s="32" t="s">
        <v>67</v>
      </c>
      <c r="B33" s="69" t="s">
        <v>68</v>
      </c>
      <c r="C33" s="70"/>
      <c r="D33" s="20"/>
      <c r="E33" s="71"/>
      <c r="F33" s="72"/>
      <c r="G33" s="22">
        <f t="shared" ref="G33" si="15">SUM(G34:G36)</f>
        <v>4005000000</v>
      </c>
      <c r="H33" s="22">
        <f t="shared" ref="H33:M33" si="16">SUM(H34:H36)</f>
        <v>3361500000</v>
      </c>
      <c r="I33" s="22">
        <f t="shared" si="16"/>
        <v>0</v>
      </c>
      <c r="J33" s="22">
        <f t="shared" si="16"/>
        <v>0</v>
      </c>
      <c r="K33" s="22">
        <f t="shared" si="16"/>
        <v>0</v>
      </c>
      <c r="L33" s="103"/>
      <c r="M33" s="22">
        <f t="shared" si="16"/>
        <v>4005000000</v>
      </c>
      <c r="N33" s="14">
        <f t="shared" si="2"/>
        <v>0</v>
      </c>
      <c r="O33" s="22">
        <f>SUM(O34:O35)</f>
        <v>3361500000</v>
      </c>
      <c r="P33" s="15">
        <f t="shared" si="3"/>
        <v>0</v>
      </c>
    </row>
    <row r="34" spans="1:16" ht="15.75" x14ac:dyDescent="0.25">
      <c r="A34" s="32"/>
      <c r="B34" s="68">
        <v>1</v>
      </c>
      <c r="C34" s="42" t="s">
        <v>69</v>
      </c>
      <c r="D34" s="24"/>
      <c r="E34" s="71"/>
      <c r="F34" s="72"/>
      <c r="G34" s="65">
        <v>3348000000</v>
      </c>
      <c r="H34" s="65">
        <f>G34*90%</f>
        <v>3013200000</v>
      </c>
      <c r="I34" s="65">
        <f>[1]register!F1192</f>
        <v>0</v>
      </c>
      <c r="J34" s="65"/>
      <c r="K34" s="65">
        <f>I34+J34</f>
        <v>0</v>
      </c>
      <c r="L34" s="104"/>
      <c r="M34" s="65">
        <f>G34-K34</f>
        <v>3348000000</v>
      </c>
      <c r="N34" s="14">
        <f t="shared" si="2"/>
        <v>0</v>
      </c>
      <c r="O34" s="65">
        <f>H34-K34</f>
        <v>3013200000</v>
      </c>
      <c r="P34" s="15">
        <f t="shared" si="3"/>
        <v>0</v>
      </c>
    </row>
    <row r="35" spans="1:16" ht="15.75" x14ac:dyDescent="0.25">
      <c r="A35" s="32"/>
      <c r="B35" s="68">
        <v>2</v>
      </c>
      <c r="C35" s="42" t="s">
        <v>70</v>
      </c>
      <c r="D35" s="24"/>
      <c r="E35" s="71"/>
      <c r="F35" s="72"/>
      <c r="G35" s="65">
        <v>387000000</v>
      </c>
      <c r="H35" s="65">
        <f>G35*90%</f>
        <v>348300000</v>
      </c>
      <c r="I35" s="65">
        <f>[1]register!F1201</f>
        <v>0</v>
      </c>
      <c r="J35" s="65"/>
      <c r="K35" s="65">
        <f>I35+J35</f>
        <v>0</v>
      </c>
      <c r="L35" s="104"/>
      <c r="M35" s="65">
        <f>G35-K35</f>
        <v>387000000</v>
      </c>
      <c r="N35" s="14">
        <f t="shared" si="2"/>
        <v>0</v>
      </c>
      <c r="O35" s="65">
        <f>H35-K35</f>
        <v>348300000</v>
      </c>
      <c r="P35" s="15">
        <f t="shared" si="3"/>
        <v>0</v>
      </c>
    </row>
    <row r="36" spans="1:16" ht="15.75" x14ac:dyDescent="0.25">
      <c r="A36" s="32"/>
      <c r="B36" s="68">
        <v>3</v>
      </c>
      <c r="C36" s="42" t="s">
        <v>71</v>
      </c>
      <c r="D36" s="24"/>
      <c r="E36" s="71"/>
      <c r="F36" s="72"/>
      <c r="G36" s="65">
        <v>270000000</v>
      </c>
      <c r="H36" s="65"/>
      <c r="I36" s="65"/>
      <c r="J36" s="65"/>
      <c r="K36" s="65">
        <f>I36+J36</f>
        <v>0</v>
      </c>
      <c r="L36" s="104"/>
      <c r="M36" s="65">
        <f>G36-K36</f>
        <v>270000000</v>
      </c>
      <c r="N36" s="14"/>
      <c r="O36" s="65"/>
      <c r="P36" s="15"/>
    </row>
    <row r="37" spans="1:16" ht="15.75" x14ac:dyDescent="0.25">
      <c r="A37" s="32" t="s">
        <v>74</v>
      </c>
      <c r="B37" s="49" t="s">
        <v>75</v>
      </c>
      <c r="C37" s="33"/>
      <c r="D37" s="75"/>
      <c r="E37" s="33"/>
      <c r="F37" s="34"/>
      <c r="G37" s="31">
        <f t="shared" ref="G37" si="17">G38+G39</f>
        <v>126000000</v>
      </c>
      <c r="H37" s="31">
        <f t="shared" ref="H37:O37" si="18">H38+H39</f>
        <v>113400000</v>
      </c>
      <c r="I37" s="31">
        <f t="shared" si="18"/>
        <v>19613510</v>
      </c>
      <c r="J37" s="31">
        <f t="shared" si="18"/>
        <v>0</v>
      </c>
      <c r="K37" s="31">
        <f t="shared" si="18"/>
        <v>19613510</v>
      </c>
      <c r="L37" s="105"/>
      <c r="M37" s="31">
        <f t="shared" si="18"/>
        <v>106386490</v>
      </c>
      <c r="N37" s="14">
        <f t="shared" ref="N37:N60" si="19">K37/G37*100</f>
        <v>15.566277777777779</v>
      </c>
      <c r="O37" s="31">
        <f t="shared" si="18"/>
        <v>93786490</v>
      </c>
      <c r="P37" s="15">
        <f t="shared" ref="P37:P60" si="20">K37/H37*100</f>
        <v>17.295864197530864</v>
      </c>
    </row>
    <row r="38" spans="1:16" ht="15.75" x14ac:dyDescent="0.25">
      <c r="A38" s="32" t="s">
        <v>76</v>
      </c>
      <c r="B38" s="23">
        <v>1</v>
      </c>
      <c r="C38" s="29" t="s">
        <v>77</v>
      </c>
      <c r="D38" s="73"/>
      <c r="E38" s="29"/>
      <c r="F38" s="25"/>
      <c r="G38" s="26">
        <v>54000000</v>
      </c>
      <c r="H38" s="26">
        <f>G38*90%</f>
        <v>48600000</v>
      </c>
      <c r="I38" s="26">
        <f>[1]register!F1604</f>
        <v>6160000</v>
      </c>
      <c r="J38" s="26"/>
      <c r="K38" s="26">
        <f>I38+J38</f>
        <v>6160000</v>
      </c>
      <c r="L38" s="106"/>
      <c r="M38" s="26">
        <f>G38-K38</f>
        <v>47840000</v>
      </c>
      <c r="N38" s="14">
        <f t="shared" si="19"/>
        <v>11.407407407407408</v>
      </c>
      <c r="O38" s="26">
        <f>H38-K38</f>
        <v>42440000</v>
      </c>
      <c r="P38" s="15">
        <f t="shared" si="20"/>
        <v>12.674897119341564</v>
      </c>
    </row>
    <row r="39" spans="1:16" ht="15.75" x14ac:dyDescent="0.25">
      <c r="A39" s="32" t="s">
        <v>78</v>
      </c>
      <c r="B39" s="55">
        <v>2</v>
      </c>
      <c r="C39" s="24" t="s">
        <v>79</v>
      </c>
      <c r="D39" s="74"/>
      <c r="E39" s="24"/>
      <c r="F39" s="54"/>
      <c r="G39" s="26">
        <v>72000000</v>
      </c>
      <c r="H39" s="26">
        <f>G39*90%</f>
        <v>64800000</v>
      </c>
      <c r="I39" s="26">
        <f>[1]register!F1637</f>
        <v>13453510</v>
      </c>
      <c r="J39" s="26"/>
      <c r="K39" s="26">
        <f>I39+J39</f>
        <v>13453510</v>
      </c>
      <c r="L39" s="106"/>
      <c r="M39" s="26">
        <f>G39-K39</f>
        <v>58546490</v>
      </c>
      <c r="N39" s="14">
        <f t="shared" si="19"/>
        <v>18.685430555555556</v>
      </c>
      <c r="O39" s="26">
        <f>H39-K39</f>
        <v>51346490</v>
      </c>
      <c r="P39" s="15">
        <f t="shared" si="20"/>
        <v>20.761589506172839</v>
      </c>
    </row>
    <row r="40" spans="1:16" ht="15.75" x14ac:dyDescent="0.25">
      <c r="A40" s="32" t="s">
        <v>80</v>
      </c>
      <c r="B40" s="57" t="s">
        <v>81</v>
      </c>
      <c r="C40" s="76"/>
      <c r="D40" s="76"/>
      <c r="E40" s="20"/>
      <c r="F40" s="21"/>
      <c r="G40" s="22">
        <f t="shared" ref="G40" si="21">SUM(G41:G43)</f>
        <v>171000000</v>
      </c>
      <c r="H40" s="22">
        <f t="shared" ref="H40:O40" si="22">SUM(H41:H43)</f>
        <v>153900000</v>
      </c>
      <c r="I40" s="22">
        <f t="shared" si="22"/>
        <v>17942887</v>
      </c>
      <c r="J40" s="22">
        <f t="shared" si="22"/>
        <v>0</v>
      </c>
      <c r="K40" s="22">
        <f t="shared" si="22"/>
        <v>17942887</v>
      </c>
      <c r="L40" s="103"/>
      <c r="M40" s="22">
        <f t="shared" si="22"/>
        <v>153057113</v>
      </c>
      <c r="N40" s="14">
        <f t="shared" si="19"/>
        <v>10.492916374269006</v>
      </c>
      <c r="O40" s="22">
        <f t="shared" si="22"/>
        <v>135957113</v>
      </c>
      <c r="P40" s="15">
        <f t="shared" si="20"/>
        <v>11.658795971410006</v>
      </c>
    </row>
    <row r="41" spans="1:16" ht="15.75" x14ac:dyDescent="0.25">
      <c r="A41" s="32"/>
      <c r="B41" s="79" t="s">
        <v>82</v>
      </c>
      <c r="C41" s="76"/>
      <c r="D41" s="76"/>
      <c r="E41" s="20"/>
      <c r="F41" s="21"/>
      <c r="G41" s="65">
        <v>72000000</v>
      </c>
      <c r="H41" s="65">
        <f>G41*90%</f>
        <v>64800000</v>
      </c>
      <c r="I41" s="65">
        <f>[1]register!F2235</f>
        <v>17942887</v>
      </c>
      <c r="J41" s="65"/>
      <c r="K41" s="65">
        <f>I41+J41</f>
        <v>17942887</v>
      </c>
      <c r="L41" s="104"/>
      <c r="M41" s="65">
        <f>G41-K41</f>
        <v>54057113</v>
      </c>
      <c r="N41" s="14">
        <f t="shared" si="19"/>
        <v>24.920676388888889</v>
      </c>
      <c r="O41" s="65">
        <f>H41-K41</f>
        <v>46857113</v>
      </c>
      <c r="P41" s="15">
        <f t="shared" si="20"/>
        <v>27.689640432098766</v>
      </c>
    </row>
    <row r="42" spans="1:16" ht="15.75" x14ac:dyDescent="0.25">
      <c r="A42" s="32"/>
      <c r="B42" s="79" t="s">
        <v>83</v>
      </c>
      <c r="C42" s="76"/>
      <c r="D42" s="76"/>
      <c r="E42" s="20"/>
      <c r="F42" s="21"/>
      <c r="G42" s="65">
        <v>90000000</v>
      </c>
      <c r="H42" s="65">
        <f>G42*90%</f>
        <v>81000000</v>
      </c>
      <c r="I42" s="65">
        <f>[1]register!F2267</f>
        <v>0</v>
      </c>
      <c r="J42" s="65"/>
      <c r="K42" s="65">
        <f>I42+J42</f>
        <v>0</v>
      </c>
      <c r="L42" s="104"/>
      <c r="M42" s="65">
        <f>G42-K42</f>
        <v>90000000</v>
      </c>
      <c r="N42" s="14">
        <f t="shared" si="19"/>
        <v>0</v>
      </c>
      <c r="O42" s="65">
        <f>H42-K42</f>
        <v>81000000</v>
      </c>
      <c r="P42" s="15">
        <f t="shared" si="20"/>
        <v>0</v>
      </c>
    </row>
    <row r="43" spans="1:16" ht="15.75" x14ac:dyDescent="0.25">
      <c r="A43" s="32"/>
      <c r="B43" s="79" t="s">
        <v>84</v>
      </c>
      <c r="C43" s="76"/>
      <c r="D43" s="76"/>
      <c r="E43" s="20"/>
      <c r="F43" s="21"/>
      <c r="G43" s="65">
        <v>9000000</v>
      </c>
      <c r="H43" s="65">
        <f>G43*90%</f>
        <v>8100000</v>
      </c>
      <c r="I43" s="65">
        <f>[1]register!F2298</f>
        <v>0</v>
      </c>
      <c r="J43" s="65"/>
      <c r="K43" s="65">
        <f>I43+J43</f>
        <v>0</v>
      </c>
      <c r="L43" s="104"/>
      <c r="M43" s="65">
        <f>G43-K43</f>
        <v>9000000</v>
      </c>
      <c r="N43" s="14">
        <f t="shared" si="19"/>
        <v>0</v>
      </c>
      <c r="O43" s="65">
        <f>H43-K43</f>
        <v>8100000</v>
      </c>
      <c r="P43" s="15">
        <f t="shared" si="20"/>
        <v>0</v>
      </c>
    </row>
    <row r="44" spans="1:16" ht="15.75" x14ac:dyDescent="0.25">
      <c r="A44" s="32" t="s">
        <v>85</v>
      </c>
      <c r="B44" s="49" t="s">
        <v>86</v>
      </c>
      <c r="C44" s="33"/>
      <c r="D44" s="17"/>
      <c r="E44" s="33"/>
      <c r="F44" s="28"/>
      <c r="G44" s="31">
        <f>SUM(G45:G46)</f>
        <v>76500000</v>
      </c>
      <c r="H44" s="31">
        <f>SUM(H45:H46)</f>
        <v>68850000</v>
      </c>
      <c r="I44" s="31">
        <f>SUM(I45:I46)</f>
        <v>10500000</v>
      </c>
      <c r="J44" s="31">
        <f>SUM(J45:J46)</f>
        <v>0</v>
      </c>
      <c r="K44" s="31">
        <f>SUM(K45:K46)</f>
        <v>10500000</v>
      </c>
      <c r="L44" s="105"/>
      <c r="M44" s="31">
        <f>SUM(M45:M46)</f>
        <v>66000000</v>
      </c>
      <c r="N44" s="14">
        <f t="shared" si="19"/>
        <v>13.725490196078432</v>
      </c>
      <c r="O44" s="31">
        <f>SUM(O45:O46)</f>
        <v>58350000</v>
      </c>
      <c r="P44" s="15">
        <f t="shared" si="20"/>
        <v>15.250544662309368</v>
      </c>
    </row>
    <row r="45" spans="1:16" ht="15.75" x14ac:dyDescent="0.25">
      <c r="A45" s="77"/>
      <c r="B45" s="23" t="s">
        <v>72</v>
      </c>
      <c r="C45" s="29" t="s">
        <v>87</v>
      </c>
      <c r="D45" s="59"/>
      <c r="E45" s="29"/>
      <c r="F45" s="18"/>
      <c r="G45" s="26">
        <v>22500000</v>
      </c>
      <c r="H45" s="26">
        <f>G45*90%</f>
        <v>20250000</v>
      </c>
      <c r="I45" s="26">
        <f>[1]register!F2837</f>
        <v>0</v>
      </c>
      <c r="J45" s="26"/>
      <c r="K45" s="26">
        <f>I45+J45</f>
        <v>0</v>
      </c>
      <c r="L45" s="106"/>
      <c r="M45" s="26">
        <f>G45-K45</f>
        <v>22500000</v>
      </c>
      <c r="N45" s="14">
        <f t="shared" si="19"/>
        <v>0</v>
      </c>
      <c r="O45" s="26">
        <f>H45-K45</f>
        <v>20250000</v>
      </c>
      <c r="P45" s="15">
        <f t="shared" si="20"/>
        <v>0</v>
      </c>
    </row>
    <row r="46" spans="1:16" ht="15.75" x14ac:dyDescent="0.25">
      <c r="A46" s="77"/>
      <c r="B46" s="23" t="s">
        <v>73</v>
      </c>
      <c r="C46" s="29" t="s">
        <v>88</v>
      </c>
      <c r="D46" s="59"/>
      <c r="E46" s="29"/>
      <c r="F46" s="18"/>
      <c r="G46" s="26">
        <v>54000000</v>
      </c>
      <c r="H46" s="26">
        <f>G46*90%</f>
        <v>48600000</v>
      </c>
      <c r="I46" s="26">
        <f>[1]register!F2844</f>
        <v>10500000</v>
      </c>
      <c r="J46" s="26"/>
      <c r="K46" s="26">
        <f>I46+J46</f>
        <v>10500000</v>
      </c>
      <c r="L46" s="106"/>
      <c r="M46" s="26">
        <f>G46-K46</f>
        <v>43500000</v>
      </c>
      <c r="N46" s="14">
        <f t="shared" si="19"/>
        <v>19.444444444444446</v>
      </c>
      <c r="O46" s="26">
        <f>H46-K46</f>
        <v>38100000</v>
      </c>
      <c r="P46" s="15">
        <f t="shared" si="20"/>
        <v>21.604938271604937</v>
      </c>
    </row>
    <row r="47" spans="1:16" ht="15.75" x14ac:dyDescent="0.25">
      <c r="A47" s="77"/>
      <c r="B47" s="23">
        <v>3</v>
      </c>
      <c r="C47" s="112" t="s">
        <v>110</v>
      </c>
      <c r="D47" s="59"/>
      <c r="E47" s="29"/>
      <c r="F47" s="18"/>
      <c r="G47" s="26">
        <v>5400000</v>
      </c>
      <c r="H47" s="26"/>
      <c r="I47" s="26">
        <v>900000</v>
      </c>
      <c r="J47" s="26"/>
      <c r="K47" s="26">
        <f>I47</f>
        <v>900000</v>
      </c>
      <c r="L47" s="106"/>
      <c r="M47" s="26">
        <f>G47-K47</f>
        <v>4500000</v>
      </c>
      <c r="N47" s="14">
        <f t="shared" si="19"/>
        <v>16.666666666666664</v>
      </c>
      <c r="O47" s="26"/>
      <c r="P47" s="15"/>
    </row>
    <row r="48" spans="1:16" ht="15.75" x14ac:dyDescent="0.25">
      <c r="A48" s="32" t="s">
        <v>89</v>
      </c>
      <c r="B48" s="57" t="s">
        <v>90</v>
      </c>
      <c r="C48" s="61"/>
      <c r="D48" s="20"/>
      <c r="E48" s="20"/>
      <c r="F48" s="80"/>
      <c r="G48" s="22">
        <v>22500000</v>
      </c>
      <c r="H48" s="26">
        <f>G48*90%</f>
        <v>20250000</v>
      </c>
      <c r="I48" s="22"/>
      <c r="J48" s="22"/>
      <c r="K48" s="26">
        <f>I48+J48</f>
        <v>0</v>
      </c>
      <c r="L48" s="106"/>
      <c r="M48" s="22">
        <f>G48-K48</f>
        <v>22500000</v>
      </c>
      <c r="N48" s="14">
        <f t="shared" si="19"/>
        <v>0</v>
      </c>
      <c r="O48" s="22">
        <f>H48-K48</f>
        <v>20250000</v>
      </c>
      <c r="P48" s="15">
        <f t="shared" si="20"/>
        <v>0</v>
      </c>
    </row>
    <row r="49" spans="1:16" ht="15.75" x14ac:dyDescent="0.25">
      <c r="A49" s="32" t="s">
        <v>91</v>
      </c>
      <c r="B49" s="57" t="s">
        <v>92</v>
      </c>
      <c r="C49" s="76"/>
      <c r="D49" s="58"/>
      <c r="E49" s="20"/>
      <c r="F49" s="80"/>
      <c r="G49" s="22">
        <f>SUM(G50:G50)</f>
        <v>13500000</v>
      </c>
      <c r="H49" s="22">
        <f>SUM(H50:H50)</f>
        <v>12150000</v>
      </c>
      <c r="I49" s="22">
        <f>SUM(I50:I50)</f>
        <v>0</v>
      </c>
      <c r="J49" s="22">
        <f>SUM(J50:J50)</f>
        <v>0</v>
      </c>
      <c r="K49" s="22">
        <f>SUM(K50:K50)</f>
        <v>0</v>
      </c>
      <c r="L49" s="103"/>
      <c r="M49" s="22">
        <f>SUM(M50:M50)</f>
        <v>13500000</v>
      </c>
      <c r="N49" s="14">
        <f t="shared" si="19"/>
        <v>0</v>
      </c>
      <c r="O49" s="22">
        <f>SUM(O50:O50)</f>
        <v>12150000</v>
      </c>
      <c r="P49" s="15">
        <f t="shared" si="20"/>
        <v>0</v>
      </c>
    </row>
    <row r="50" spans="1:16" ht="15.75" x14ac:dyDescent="0.25">
      <c r="A50" s="77"/>
      <c r="B50" s="23">
        <v>2</v>
      </c>
      <c r="C50" s="73" t="s">
        <v>93</v>
      </c>
      <c r="D50" s="17"/>
      <c r="E50" s="29"/>
      <c r="F50" s="28"/>
      <c r="G50" s="26">
        <v>13500000</v>
      </c>
      <c r="H50" s="26">
        <f>G50*90%</f>
        <v>12150000</v>
      </c>
      <c r="I50" s="26">
        <f>[1]register!F2984</f>
        <v>0</v>
      </c>
      <c r="J50" s="26"/>
      <c r="K50" s="26">
        <f>I50+J50</f>
        <v>0</v>
      </c>
      <c r="L50" s="106"/>
      <c r="M50" s="26">
        <f>G50-K50</f>
        <v>13500000</v>
      </c>
      <c r="N50" s="14">
        <f t="shared" si="19"/>
        <v>0</v>
      </c>
      <c r="O50" s="26">
        <f>H50-K50</f>
        <v>12150000</v>
      </c>
      <c r="P50" s="15">
        <f t="shared" si="20"/>
        <v>0</v>
      </c>
    </row>
    <row r="51" spans="1:16" ht="15.75" x14ac:dyDescent="0.25">
      <c r="A51" s="32" t="s">
        <v>94</v>
      </c>
      <c r="B51" s="83" t="s">
        <v>95</v>
      </c>
      <c r="C51" s="33"/>
      <c r="D51" s="76"/>
      <c r="E51" s="33"/>
      <c r="F51" s="28"/>
      <c r="G51" s="31">
        <f t="shared" ref="G51" si="23">SUM(G52:G56)</f>
        <v>225000000</v>
      </c>
      <c r="H51" s="31">
        <f t="shared" ref="H51:O51" si="24">SUM(H52:H56)</f>
        <v>202500000</v>
      </c>
      <c r="I51" s="31">
        <f t="shared" si="24"/>
        <v>0</v>
      </c>
      <c r="J51" s="31">
        <f t="shared" si="24"/>
        <v>0</v>
      </c>
      <c r="K51" s="31">
        <f t="shared" si="24"/>
        <v>0</v>
      </c>
      <c r="L51" s="105"/>
      <c r="M51" s="31">
        <f t="shared" si="24"/>
        <v>225000000</v>
      </c>
      <c r="N51" s="14">
        <f t="shared" si="19"/>
        <v>0</v>
      </c>
      <c r="O51" s="31">
        <f t="shared" si="24"/>
        <v>202500000</v>
      </c>
      <c r="P51" s="15">
        <f t="shared" si="20"/>
        <v>0</v>
      </c>
    </row>
    <row r="52" spans="1:16" ht="15.75" x14ac:dyDescent="0.25">
      <c r="A52" s="16"/>
      <c r="B52" s="84">
        <v>1</v>
      </c>
      <c r="C52" s="29" t="s">
        <v>96</v>
      </c>
      <c r="D52" s="74"/>
      <c r="E52" s="29"/>
      <c r="F52" s="18"/>
      <c r="G52" s="26">
        <v>135000000</v>
      </c>
      <c r="H52" s="26">
        <f>G52*90%</f>
        <v>121500000</v>
      </c>
      <c r="I52" s="26">
        <f>[1]register!F3088</f>
        <v>0</v>
      </c>
      <c r="J52" s="26"/>
      <c r="K52" s="26">
        <f>I52+J52</f>
        <v>0</v>
      </c>
      <c r="L52" s="106"/>
      <c r="M52" s="26">
        <f>G52-K52</f>
        <v>135000000</v>
      </c>
      <c r="N52" s="14">
        <f t="shared" si="19"/>
        <v>0</v>
      </c>
      <c r="O52" s="26">
        <f>H52-K52</f>
        <v>121500000</v>
      </c>
      <c r="P52" s="15">
        <f t="shared" si="20"/>
        <v>0</v>
      </c>
    </row>
    <row r="53" spans="1:16" ht="15.75" x14ac:dyDescent="0.25">
      <c r="A53" s="16"/>
      <c r="B53" s="23">
        <v>2</v>
      </c>
      <c r="C53" s="85" t="s">
        <v>97</v>
      </c>
      <c r="D53" s="29"/>
      <c r="E53" s="85"/>
      <c r="F53" s="86"/>
      <c r="G53" s="38">
        <v>27000000</v>
      </c>
      <c r="H53" s="26">
        <f>G53*90%</f>
        <v>24300000</v>
      </c>
      <c r="I53" s="38">
        <f>[1]register!F3096</f>
        <v>0</v>
      </c>
      <c r="J53" s="38"/>
      <c r="K53" s="26">
        <f>I53+J53</f>
        <v>0</v>
      </c>
      <c r="L53" s="106"/>
      <c r="M53" s="26">
        <f>G53-K53</f>
        <v>27000000</v>
      </c>
      <c r="N53" s="14">
        <f t="shared" si="19"/>
        <v>0</v>
      </c>
      <c r="O53" s="26">
        <f>H53-K53</f>
        <v>24300000</v>
      </c>
      <c r="P53" s="15">
        <f t="shared" si="20"/>
        <v>0</v>
      </c>
    </row>
    <row r="54" spans="1:16" ht="15.75" x14ac:dyDescent="0.25">
      <c r="A54" s="16"/>
      <c r="B54" s="87">
        <v>3</v>
      </c>
      <c r="C54" s="30" t="s">
        <v>98</v>
      </c>
      <c r="D54" s="29"/>
      <c r="E54" s="29"/>
      <c r="F54" s="25"/>
      <c r="G54" s="26">
        <v>4500000</v>
      </c>
      <c r="H54" s="26">
        <f>G54*90%</f>
        <v>4050000</v>
      </c>
      <c r="I54" s="26">
        <f>[1]register!F3103</f>
        <v>0</v>
      </c>
      <c r="J54" s="26"/>
      <c r="K54" s="26">
        <f>I54+J54</f>
        <v>0</v>
      </c>
      <c r="L54" s="106"/>
      <c r="M54" s="26">
        <f>G54-K54</f>
        <v>4500000</v>
      </c>
      <c r="N54" s="14">
        <f t="shared" si="19"/>
        <v>0</v>
      </c>
      <c r="O54" s="26">
        <f>H54-K54</f>
        <v>4050000</v>
      </c>
      <c r="P54" s="15">
        <f t="shared" si="20"/>
        <v>0</v>
      </c>
    </row>
    <row r="55" spans="1:16" ht="15.75" x14ac:dyDescent="0.25">
      <c r="A55" s="77"/>
      <c r="B55" s="82">
        <v>4</v>
      </c>
      <c r="C55" s="53" t="s">
        <v>99</v>
      </c>
      <c r="D55" s="88"/>
      <c r="E55" s="24"/>
      <c r="F55" s="81"/>
      <c r="G55" s="65">
        <v>54000000</v>
      </c>
      <c r="H55" s="26">
        <f>G55*90%</f>
        <v>48600000</v>
      </c>
      <c r="I55" s="65">
        <f>[1]register!F3110</f>
        <v>0</v>
      </c>
      <c r="J55" s="65"/>
      <c r="K55" s="26">
        <f>I55+J55</f>
        <v>0</v>
      </c>
      <c r="L55" s="106"/>
      <c r="M55" s="26">
        <f>G55-K55</f>
        <v>54000000</v>
      </c>
      <c r="N55" s="14">
        <f t="shared" si="19"/>
        <v>0</v>
      </c>
      <c r="O55" s="26">
        <f>H55-K55</f>
        <v>48600000</v>
      </c>
      <c r="P55" s="15">
        <f t="shared" si="20"/>
        <v>0</v>
      </c>
    </row>
    <row r="56" spans="1:16" ht="15.75" x14ac:dyDescent="0.25">
      <c r="A56" s="78"/>
      <c r="B56" s="82">
        <v>5</v>
      </c>
      <c r="C56" s="53" t="s">
        <v>100</v>
      </c>
      <c r="D56" s="88"/>
      <c r="E56" s="24"/>
      <c r="F56" s="81"/>
      <c r="G56" s="65">
        <v>4500000</v>
      </c>
      <c r="H56" s="26">
        <f>G56*90%</f>
        <v>4050000</v>
      </c>
      <c r="I56" s="65">
        <f>[1]register!F3117</f>
        <v>0</v>
      </c>
      <c r="J56" s="65"/>
      <c r="K56" s="26">
        <f>I56+J56</f>
        <v>0</v>
      </c>
      <c r="L56" s="106"/>
      <c r="M56" s="26">
        <f>G56-K56</f>
        <v>4500000</v>
      </c>
      <c r="N56" s="14">
        <f t="shared" si="19"/>
        <v>0</v>
      </c>
      <c r="O56" s="26">
        <f>H56-K56</f>
        <v>4050000</v>
      </c>
      <c r="P56" s="15">
        <f t="shared" si="20"/>
        <v>0</v>
      </c>
    </row>
    <row r="57" spans="1:16" ht="15.75" x14ac:dyDescent="0.25">
      <c r="A57" s="16" t="s">
        <v>101</v>
      </c>
      <c r="B57" s="19" t="s">
        <v>102</v>
      </c>
      <c r="C57" s="76"/>
      <c r="D57" s="20"/>
      <c r="E57" s="20"/>
      <c r="F57" s="21"/>
      <c r="G57" s="22">
        <f>SUM(G58:G58)</f>
        <v>54000000</v>
      </c>
      <c r="H57" s="22">
        <f>SUM(H58:H58)</f>
        <v>48600000</v>
      </c>
      <c r="I57" s="22">
        <f>SUM(I58:I58)</f>
        <v>0</v>
      </c>
      <c r="J57" s="22">
        <f>SUM(J58:J58)</f>
        <v>0</v>
      </c>
      <c r="K57" s="22">
        <f>SUM(K58:K58)</f>
        <v>0</v>
      </c>
      <c r="L57" s="103"/>
      <c r="M57" s="22">
        <f>SUM(M58:M58)</f>
        <v>54000000</v>
      </c>
      <c r="N57" s="14">
        <f t="shared" si="19"/>
        <v>0</v>
      </c>
      <c r="O57" s="22">
        <f>SUM(O58:O58)</f>
        <v>48600000</v>
      </c>
      <c r="P57" s="15">
        <f t="shared" si="20"/>
        <v>0</v>
      </c>
    </row>
    <row r="58" spans="1:16" ht="15.75" x14ac:dyDescent="0.25">
      <c r="A58" s="78"/>
      <c r="B58" s="19">
        <v>2</v>
      </c>
      <c r="C58" s="89" t="s">
        <v>103</v>
      </c>
      <c r="D58" s="24"/>
      <c r="E58" s="24"/>
      <c r="F58" s="21"/>
      <c r="G58" s="65">
        <v>54000000</v>
      </c>
      <c r="H58" s="65">
        <f>G58*90%</f>
        <v>48600000</v>
      </c>
      <c r="I58" s="65">
        <f>[1]register!F3320</f>
        <v>0</v>
      </c>
      <c r="J58" s="65"/>
      <c r="K58" s="65">
        <f>I58+J58</f>
        <v>0</v>
      </c>
      <c r="L58" s="104"/>
      <c r="M58" s="65">
        <f>G58-K58</f>
        <v>54000000</v>
      </c>
      <c r="N58" s="14">
        <f t="shared" si="19"/>
        <v>0</v>
      </c>
      <c r="O58" s="65">
        <f>H58-K58</f>
        <v>48600000</v>
      </c>
      <c r="P58" s="15">
        <f t="shared" si="20"/>
        <v>0</v>
      </c>
    </row>
    <row r="59" spans="1:16" ht="12.75" customHeight="1" x14ac:dyDescent="0.25">
      <c r="A59" s="16" t="s">
        <v>104</v>
      </c>
      <c r="B59" s="60" t="s">
        <v>105</v>
      </c>
      <c r="C59" s="74"/>
      <c r="D59" s="88"/>
      <c r="E59" s="24"/>
      <c r="F59" s="81"/>
      <c r="G59" s="22">
        <v>4500000</v>
      </c>
      <c r="H59" s="31">
        <f>G59*90%</f>
        <v>4050000</v>
      </c>
      <c r="I59" s="22">
        <f>[1]register!F3435</f>
        <v>0</v>
      </c>
      <c r="J59" s="22"/>
      <c r="K59" s="22">
        <f>I59+J59</f>
        <v>0</v>
      </c>
      <c r="L59" s="103"/>
      <c r="M59" s="22">
        <f>G59-K59</f>
        <v>4500000</v>
      </c>
      <c r="N59" s="14">
        <f t="shared" si="19"/>
        <v>0</v>
      </c>
      <c r="O59" s="22">
        <f>H59-K59</f>
        <v>4050000</v>
      </c>
      <c r="P59" s="15">
        <f t="shared" si="20"/>
        <v>0</v>
      </c>
    </row>
    <row r="60" spans="1:16" ht="12.75" customHeight="1" x14ac:dyDescent="0.2">
      <c r="A60" s="138"/>
      <c r="B60" s="140" t="s">
        <v>106</v>
      </c>
      <c r="C60" s="141"/>
      <c r="D60" s="141"/>
      <c r="E60" s="141"/>
      <c r="F60" s="142"/>
      <c r="G60" s="146">
        <f t="shared" ref="G60:M60" si="25">G8+G11+G13+G16+G17+G20+G32+G33+G37+G40++G44+G51+G57+G59</f>
        <v>11973900000</v>
      </c>
      <c r="H60" s="146">
        <f t="shared" si="25"/>
        <v>9985950000</v>
      </c>
      <c r="I60" s="146">
        <f t="shared" si="25"/>
        <v>85148387</v>
      </c>
      <c r="J60" s="146">
        <f t="shared" si="25"/>
        <v>0</v>
      </c>
      <c r="K60" s="146">
        <f t="shared" si="25"/>
        <v>85148387</v>
      </c>
      <c r="L60" s="146">
        <f t="shared" si="25"/>
        <v>1796005</v>
      </c>
      <c r="M60" s="146">
        <f t="shared" si="25"/>
        <v>11280351613</v>
      </c>
      <c r="N60" s="157">
        <f t="shared" si="19"/>
        <v>0.71111657020686658</v>
      </c>
      <c r="O60" s="146" t="e">
        <f>+#REF!+#REF!+#REF!</f>
        <v>#REF!</v>
      </c>
      <c r="P60" s="157">
        <f t="shared" si="20"/>
        <v>0.85268188805271405</v>
      </c>
    </row>
    <row r="61" spans="1:16" ht="12.75" customHeight="1" x14ac:dyDescent="0.2">
      <c r="A61" s="139"/>
      <c r="B61" s="143"/>
      <c r="C61" s="144"/>
      <c r="D61" s="144"/>
      <c r="E61" s="144"/>
      <c r="F61" s="145"/>
      <c r="G61" s="147"/>
      <c r="H61" s="147"/>
      <c r="I61" s="147"/>
      <c r="J61" s="147"/>
      <c r="K61" s="147"/>
      <c r="L61" s="147"/>
      <c r="M61" s="147"/>
      <c r="N61" s="158"/>
      <c r="O61" s="147"/>
      <c r="P61" s="158"/>
    </row>
    <row r="64" spans="1:16" x14ac:dyDescent="0.2">
      <c r="O64" s="90"/>
    </row>
  </sheetData>
  <mergeCells count="18">
    <mergeCell ref="M60:M61"/>
    <mergeCell ref="B20:E20"/>
    <mergeCell ref="N60:N61"/>
    <mergeCell ref="O60:O61"/>
    <mergeCell ref="P60:P61"/>
    <mergeCell ref="L60:L61"/>
    <mergeCell ref="J60:J61"/>
    <mergeCell ref="K60:K61"/>
    <mergeCell ref="A1:M1"/>
    <mergeCell ref="A2:M2"/>
    <mergeCell ref="A3:M3"/>
    <mergeCell ref="A5:A7"/>
    <mergeCell ref="B6:F6"/>
    <mergeCell ref="A60:A61"/>
    <mergeCell ref="B60:F61"/>
    <mergeCell ref="G60:G61"/>
    <mergeCell ref="H60:H61"/>
    <mergeCell ref="I60:I61"/>
  </mergeCells>
  <pageMargins left="0.62" right="0.15748031496062992" top="0.15748031496062992" bottom="1.1599999999999999" header="0.15748031496062992" footer="0.31496062992125984"/>
  <pageSetup paperSize="14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2FC8-ABF2-4B57-A906-A6DA1E7BC4C5}">
  <sheetPr>
    <tabColor rgb="FFFFFF00"/>
  </sheetPr>
  <dimension ref="A1:Q68"/>
  <sheetViews>
    <sheetView tabSelected="1" topLeftCell="E37" zoomScale="90" zoomScaleNormal="90" workbookViewId="0">
      <selection activeCell="K51" sqref="K51"/>
    </sheetView>
  </sheetViews>
  <sheetFormatPr defaultRowHeight="12.75" x14ac:dyDescent="0.2"/>
  <cols>
    <col min="1" max="1" width="32.85546875" hidden="1" customWidth="1"/>
    <col min="2" max="2" width="4.5703125" customWidth="1"/>
    <col min="5" max="5" width="17.85546875" customWidth="1"/>
    <col min="6" max="6" width="0.140625" customWidth="1"/>
    <col min="7" max="7" width="21.5703125" customWidth="1"/>
    <col min="8" max="8" width="20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133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37"/>
      <c r="B4" s="137"/>
      <c r="C4" s="137"/>
      <c r="D4" s="137"/>
      <c r="E4" s="137"/>
      <c r="F4" s="137"/>
      <c r="G4" s="2"/>
      <c r="H4" s="2"/>
      <c r="I4" s="2">
        <v>148</v>
      </c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5"/>
      <c r="F5" s="133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61"/>
      <c r="D6" s="161"/>
      <c r="E6" s="161"/>
      <c r="F6" s="151"/>
      <c r="G6" s="9" t="s">
        <v>7</v>
      </c>
      <c r="H6" s="9" t="s">
        <v>8</v>
      </c>
      <c r="I6" s="9" t="s">
        <v>9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34" t="s">
        <v>12</v>
      </c>
      <c r="G7" s="13" t="s">
        <v>13</v>
      </c>
      <c r="H7" s="13" t="s">
        <v>15</v>
      </c>
      <c r="I7" s="13" t="s">
        <v>17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>H9+H10</f>
        <v>14068999</v>
      </c>
      <c r="I8" s="31">
        <f>I9+I10</f>
        <v>461508753</v>
      </c>
      <c r="J8" s="31"/>
      <c r="K8" s="31">
        <f t="shared" si="0"/>
        <v>78491247</v>
      </c>
      <c r="L8" s="14">
        <f t="shared" ref="L8:L34" si="1">I8/G8*100</f>
        <v>85.464583888888896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12854000</v>
      </c>
      <c r="I9" s="38">
        <f>H9+Juli!I9</f>
        <v>404739807</v>
      </c>
      <c r="J9" s="38"/>
      <c r="K9" s="38">
        <f>G9-I9</f>
        <v>45260193</v>
      </c>
      <c r="L9" s="14">
        <f t="shared" si="1"/>
        <v>89.942179333333343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1214999</v>
      </c>
      <c r="I10" s="38">
        <v>56768946</v>
      </c>
      <c r="J10" s="38"/>
      <c r="K10" s="38">
        <f>G10-I10</f>
        <v>33231054</v>
      </c>
      <c r="L10" s="14">
        <f t="shared" si="1"/>
        <v>63.07660666666667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7" t="s">
        <v>25</v>
      </c>
      <c r="B11" s="49" t="s">
        <v>26</v>
      </c>
      <c r="C11" s="46"/>
      <c r="D11" s="47"/>
      <c r="E11" s="47"/>
      <c r="F11" s="48"/>
      <c r="G11" s="44">
        <f t="shared" ref="G11:M11" si="2">G12</f>
        <v>108000000</v>
      </c>
      <c r="H11" s="44">
        <f>H12</f>
        <v>23428770</v>
      </c>
      <c r="I11" s="44">
        <f>I12</f>
        <v>79943310</v>
      </c>
      <c r="J11" s="44"/>
      <c r="K11" s="44">
        <f t="shared" si="2"/>
        <v>28056690</v>
      </c>
      <c r="L11" s="14">
        <f t="shared" si="1"/>
        <v>74.021583333333325</v>
      </c>
      <c r="M11" s="44" t="e">
        <f t="shared" si="2"/>
        <v>#REF!</v>
      </c>
      <c r="N11" s="15" t="e">
        <f>I11/#REF!*100</f>
        <v>#REF!</v>
      </c>
    </row>
    <row r="12" spans="1:17" ht="15.75" x14ac:dyDescent="0.25">
      <c r="A12" s="99" t="s">
        <v>27</v>
      </c>
      <c r="B12" s="42" t="s">
        <v>28</v>
      </c>
      <c r="C12" s="42"/>
      <c r="D12" s="42"/>
      <c r="E12" s="50"/>
      <c r="F12" s="51"/>
      <c r="G12" s="43">
        <v>108000000</v>
      </c>
      <c r="H12" s="43">
        <v>23428770</v>
      </c>
      <c r="I12" s="38">
        <f>H12+Juli!I12</f>
        <v>79943310</v>
      </c>
      <c r="J12" s="43"/>
      <c r="K12" s="52">
        <f>G12-I12</f>
        <v>28056690</v>
      </c>
      <c r="L12" s="14">
        <f t="shared" si="1"/>
        <v>74.021583333333325</v>
      </c>
      <c r="M12" s="52" t="e">
        <f>#REF!-I12</f>
        <v>#REF!</v>
      </c>
      <c r="N12" s="15" t="e">
        <f>I12/#REF!*100</f>
        <v>#REF!</v>
      </c>
    </row>
    <row r="13" spans="1:17" ht="15.75" x14ac:dyDescent="0.25">
      <c r="A13" s="98" t="s">
        <v>29</v>
      </c>
      <c r="B13" s="49" t="s">
        <v>30</v>
      </c>
      <c r="C13" s="24"/>
      <c r="D13" s="24"/>
      <c r="E13" s="53"/>
      <c r="F13" s="54"/>
      <c r="G13" s="22">
        <f t="shared" ref="G13:M13" si="3">G14+G15</f>
        <v>207000000</v>
      </c>
      <c r="H13" s="22">
        <f>H14+H15</f>
        <v>0</v>
      </c>
      <c r="I13" s="22">
        <f>I14+I15</f>
        <v>137039077</v>
      </c>
      <c r="J13" s="22"/>
      <c r="K13" s="22">
        <f t="shared" si="3"/>
        <v>69960923</v>
      </c>
      <c r="L13" s="14">
        <f t="shared" si="1"/>
        <v>66.202452657004827</v>
      </c>
      <c r="M13" s="22" t="e">
        <f t="shared" si="3"/>
        <v>#REF!</v>
      </c>
      <c r="N13" s="15" t="e">
        <f>I13/#REF!*100</f>
        <v>#REF!</v>
      </c>
    </row>
    <row r="14" spans="1:17" ht="15.75" x14ac:dyDescent="0.25">
      <c r="A14" s="32" t="s">
        <v>31</v>
      </c>
      <c r="B14" s="55">
        <v>1</v>
      </c>
      <c r="C14" s="24" t="s">
        <v>32</v>
      </c>
      <c r="D14" s="24"/>
      <c r="E14" s="53"/>
      <c r="F14" s="54"/>
      <c r="G14" s="26">
        <v>117000000</v>
      </c>
      <c r="H14" s="26"/>
      <c r="I14" s="38">
        <f>H14+Juli!I14</f>
        <v>69530077</v>
      </c>
      <c r="J14" s="26"/>
      <c r="K14" s="26">
        <f>G14-I14</f>
        <v>47469923</v>
      </c>
      <c r="L14" s="14">
        <f t="shared" si="1"/>
        <v>59.427416239316244</v>
      </c>
      <c r="M14" s="26" t="e">
        <f>#REF!-I14</f>
        <v>#REF!</v>
      </c>
      <c r="N14" s="15" t="e">
        <f>I14/#REF!*100</f>
        <v>#REF!</v>
      </c>
    </row>
    <row r="15" spans="1:17" ht="15.75" x14ac:dyDescent="0.25">
      <c r="A15" s="45" t="s">
        <v>33</v>
      </c>
      <c r="B15" s="56">
        <v>2</v>
      </c>
      <c r="C15" s="42" t="s">
        <v>34</v>
      </c>
      <c r="D15" s="42"/>
      <c r="E15" s="50"/>
      <c r="F15" s="51"/>
      <c r="G15" s="38">
        <v>90000000</v>
      </c>
      <c r="H15" s="38"/>
      <c r="I15" s="38">
        <f>H15+Juli!I15</f>
        <v>67509000</v>
      </c>
      <c r="J15" s="26"/>
      <c r="K15" s="26">
        <f>G15-I15</f>
        <v>22491000</v>
      </c>
      <c r="L15" s="14">
        <f t="shared" si="1"/>
        <v>75.010000000000005</v>
      </c>
      <c r="M15" s="26" t="e">
        <f>#REF!-I15</f>
        <v>#REF!</v>
      </c>
      <c r="N15" s="15" t="e">
        <f>I15/#REF!*100</f>
        <v>#REF!</v>
      </c>
    </row>
    <row r="16" spans="1:17" ht="15.75" x14ac:dyDescent="0.25">
      <c r="A16" s="91" t="s">
        <v>35</v>
      </c>
      <c r="B16" s="57" t="s">
        <v>36</v>
      </c>
      <c r="C16" s="20"/>
      <c r="D16" s="20"/>
      <c r="E16" s="136"/>
      <c r="F16" s="21"/>
      <c r="G16" s="22">
        <f>120000000</f>
        <v>120000000</v>
      </c>
      <c r="H16" s="22">
        <v>8920000</v>
      </c>
      <c r="I16" s="113">
        <f>H16+Juli!I16</f>
        <v>110130000</v>
      </c>
      <c r="J16" s="22"/>
      <c r="K16" s="22">
        <f>G16-I16</f>
        <v>9870000</v>
      </c>
      <c r="L16" s="14">
        <f t="shared" si="1"/>
        <v>91.774999999999991</v>
      </c>
      <c r="M16" s="22" t="e">
        <f>#REF!-I16</f>
        <v>#REF!</v>
      </c>
      <c r="N16" s="15" t="e">
        <f>I16/#REF!*100</f>
        <v>#REF!</v>
      </c>
    </row>
    <row r="17" spans="1:14" ht="15.75" x14ac:dyDescent="0.25">
      <c r="A17" s="94" t="s">
        <v>37</v>
      </c>
      <c r="B17" s="27" t="s">
        <v>38</v>
      </c>
      <c r="C17" s="27"/>
      <c r="D17" s="27"/>
      <c r="E17" s="27"/>
      <c r="F17" s="27"/>
      <c r="G17" s="64">
        <f>G18</f>
        <v>148500000</v>
      </c>
      <c r="H17" s="64">
        <f>H18</f>
        <v>14585733</v>
      </c>
      <c r="I17" s="113">
        <f>I18</f>
        <v>109740816</v>
      </c>
      <c r="J17" s="64"/>
      <c r="K17" s="64">
        <f>K18</f>
        <v>38759184</v>
      </c>
      <c r="L17" s="14">
        <f t="shared" si="1"/>
        <v>73.899539393939392</v>
      </c>
      <c r="M17" s="64" t="e">
        <f>M18+#REF!</f>
        <v>#REF!</v>
      </c>
      <c r="N17" s="15" t="e">
        <f>I17/#REF!*100</f>
        <v>#REF!</v>
      </c>
    </row>
    <row r="18" spans="1:14" ht="15.75" x14ac:dyDescent="0.25">
      <c r="A18" s="95"/>
      <c r="B18" s="137">
        <v>1</v>
      </c>
      <c r="C18" s="30" t="s">
        <v>39</v>
      </c>
      <c r="D18" s="30"/>
      <c r="E18" s="30"/>
      <c r="F18" s="27"/>
      <c r="G18" s="62">
        <v>148500000</v>
      </c>
      <c r="H18" s="62">
        <v>14585733</v>
      </c>
      <c r="I18" s="38">
        <f>H18+Juli!I18</f>
        <v>109740816</v>
      </c>
      <c r="J18" s="26"/>
      <c r="K18" s="26">
        <f>G18-I18</f>
        <v>38759184</v>
      </c>
      <c r="L18" s="14">
        <f t="shared" si="1"/>
        <v>73.899539393939392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93" t="s">
        <v>41</v>
      </c>
      <c r="B19" s="159" t="s">
        <v>42</v>
      </c>
      <c r="C19" s="160"/>
      <c r="D19" s="160"/>
      <c r="E19" s="136"/>
      <c r="F19" s="21"/>
      <c r="G19" s="22">
        <f>SUM(G20:G30)</f>
        <v>1517400000</v>
      </c>
      <c r="H19" s="22">
        <f>SUM(H20:H30)</f>
        <v>192839592</v>
      </c>
      <c r="I19" s="22">
        <f>SUM(I20:I30)</f>
        <v>969996927</v>
      </c>
      <c r="J19" s="103">
        <f>J20</f>
        <v>274000</v>
      </c>
      <c r="K19" s="22">
        <f>SUM(K20:K30)</f>
        <v>547403073</v>
      </c>
      <c r="L19" s="14">
        <f t="shared" si="1"/>
        <v>63.924932582048243</v>
      </c>
      <c r="M19" s="22" t="e">
        <f t="shared" ref="M19" si="4">M20+M21</f>
        <v>#REF!</v>
      </c>
      <c r="N19" s="15" t="e">
        <f>I19/#REF!*100</f>
        <v>#REF!</v>
      </c>
    </row>
    <row r="20" spans="1:14" ht="15.75" x14ac:dyDescent="0.25">
      <c r="A20" s="32" t="s">
        <v>43</v>
      </c>
      <c r="B20" s="55">
        <v>1</v>
      </c>
      <c r="C20" s="24" t="s">
        <v>45</v>
      </c>
      <c r="D20" s="24"/>
      <c r="E20" s="53"/>
      <c r="F20" s="54"/>
      <c r="G20" s="65">
        <v>900000000</v>
      </c>
      <c r="H20" s="65">
        <v>122125606</v>
      </c>
      <c r="I20" s="38">
        <f>H20+Juli!I20</f>
        <v>669375861</v>
      </c>
      <c r="J20" s="104">
        <f>'[2]Alkes BHP'!$G$18</f>
        <v>274000</v>
      </c>
      <c r="K20" s="65">
        <f t="shared" ref="K20:K31" si="5">G20-I20</f>
        <v>230624139</v>
      </c>
      <c r="L20" s="14">
        <f t="shared" si="1"/>
        <v>74.375095666666667</v>
      </c>
      <c r="M20" s="65" t="e">
        <f>#REF!-I20</f>
        <v>#REF!</v>
      </c>
      <c r="N20" s="15" t="e">
        <f>I20/#REF!*100</f>
        <v>#REF!</v>
      </c>
    </row>
    <row r="21" spans="1:14" ht="15.75" x14ac:dyDescent="0.25">
      <c r="A21" s="32" t="s">
        <v>43</v>
      </c>
      <c r="B21" s="60">
        <v>2</v>
      </c>
      <c r="C21" s="24" t="s">
        <v>46</v>
      </c>
      <c r="D21" s="33"/>
      <c r="E21" s="17"/>
      <c r="F21" s="34"/>
      <c r="G21" s="26">
        <v>9000000</v>
      </c>
      <c r="H21" s="26"/>
      <c r="I21" s="38">
        <f>H21+Juni!I21</f>
        <v>0</v>
      </c>
      <c r="J21" s="104"/>
      <c r="K21" s="65">
        <f t="shared" si="5"/>
        <v>9000000</v>
      </c>
      <c r="L21" s="14">
        <f t="shared" si="1"/>
        <v>0</v>
      </c>
      <c r="M21" s="65" t="e">
        <f>#REF!-I21</f>
        <v>#REF!</v>
      </c>
      <c r="N21" s="15" t="e">
        <f>I21/#REF!*100</f>
        <v>#REF!</v>
      </c>
    </row>
    <row r="22" spans="1:14" ht="15.75" x14ac:dyDescent="0.25">
      <c r="A22" s="32" t="s">
        <v>47</v>
      </c>
      <c r="B22" s="55">
        <v>3</v>
      </c>
      <c r="C22" s="29" t="s">
        <v>48</v>
      </c>
      <c r="D22" s="47"/>
      <c r="E22" s="47"/>
      <c r="F22" s="66"/>
      <c r="G22" s="67">
        <v>4500000</v>
      </c>
      <c r="H22" s="67"/>
      <c r="I22" s="38">
        <f>H22+Juni!I22</f>
        <v>0</v>
      </c>
      <c r="J22" s="104"/>
      <c r="K22" s="65">
        <f t="shared" si="5"/>
        <v>4500000</v>
      </c>
      <c r="L22" s="14">
        <f t="shared" si="1"/>
        <v>0</v>
      </c>
      <c r="M22" s="65" t="e">
        <f>#REF!-I22</f>
        <v>#REF!</v>
      </c>
      <c r="N22" s="15" t="e">
        <f>I22/#REF!*100</f>
        <v>#REF!</v>
      </c>
    </row>
    <row r="23" spans="1:14" ht="15.75" x14ac:dyDescent="0.25">
      <c r="A23" s="32" t="s">
        <v>49</v>
      </c>
      <c r="B23" s="19">
        <v>4</v>
      </c>
      <c r="C23" s="29" t="s">
        <v>50</v>
      </c>
      <c r="D23" s="53"/>
      <c r="E23" s="24"/>
      <c r="F23" s="54"/>
      <c r="G23" s="65">
        <v>4500000</v>
      </c>
      <c r="H23" s="65"/>
      <c r="I23" s="38">
        <f>H23+Juni!I23</f>
        <v>0</v>
      </c>
      <c r="J23" s="104"/>
      <c r="K23" s="65">
        <f t="shared" si="5"/>
        <v>4500000</v>
      </c>
      <c r="L23" s="14">
        <f t="shared" si="1"/>
        <v>0</v>
      </c>
      <c r="M23" s="65" t="e">
        <f>#REF!-I23</f>
        <v>#REF!</v>
      </c>
      <c r="N23" s="15" t="e">
        <f>I23/#REF!*100</f>
        <v>#REF!</v>
      </c>
    </row>
    <row r="24" spans="1:14" ht="15.75" x14ac:dyDescent="0.25">
      <c r="A24" s="32" t="s">
        <v>51</v>
      </c>
      <c r="B24" s="55">
        <v>5</v>
      </c>
      <c r="C24" s="29" t="s">
        <v>52</v>
      </c>
      <c r="D24" s="53"/>
      <c r="E24" s="24"/>
      <c r="F24" s="54"/>
      <c r="G24" s="65">
        <v>225000000</v>
      </c>
      <c r="H24" s="65">
        <v>49250000</v>
      </c>
      <c r="I24" s="38">
        <f>H24+Juli!I24</f>
        <v>148500000</v>
      </c>
      <c r="J24" s="104"/>
      <c r="K24" s="65">
        <f t="shared" si="5"/>
        <v>76500000</v>
      </c>
      <c r="L24" s="14">
        <f t="shared" si="1"/>
        <v>66</v>
      </c>
      <c r="M24" s="65" t="e">
        <f>#REF!-I24</f>
        <v>#REF!</v>
      </c>
      <c r="N24" s="15" t="e">
        <f>I24/#REF!*100</f>
        <v>#REF!</v>
      </c>
    </row>
    <row r="25" spans="1:14" ht="15.75" x14ac:dyDescent="0.25">
      <c r="A25" s="32" t="s">
        <v>53</v>
      </c>
      <c r="B25" s="19">
        <v>6</v>
      </c>
      <c r="C25" s="29" t="s">
        <v>54</v>
      </c>
      <c r="D25" s="53"/>
      <c r="E25" s="24"/>
      <c r="F25" s="54"/>
      <c r="G25" s="65">
        <v>13500000</v>
      </c>
      <c r="H25" s="65"/>
      <c r="I25" s="38">
        <f>H25+Juni!I25</f>
        <v>0</v>
      </c>
      <c r="J25" s="104"/>
      <c r="K25" s="65">
        <f t="shared" si="5"/>
        <v>13500000</v>
      </c>
      <c r="L25" s="14">
        <f t="shared" si="1"/>
        <v>0</v>
      </c>
      <c r="M25" s="65" t="e">
        <f>#REF!-I25</f>
        <v>#REF!</v>
      </c>
      <c r="N25" s="15" t="e">
        <f>I25/#REF!*100</f>
        <v>#REF!</v>
      </c>
    </row>
    <row r="26" spans="1:14" ht="15.75" x14ac:dyDescent="0.25">
      <c r="A26" s="32" t="s">
        <v>55</v>
      </c>
      <c r="B26" s="19">
        <v>7</v>
      </c>
      <c r="C26" s="24" t="s">
        <v>56</v>
      </c>
      <c r="D26" s="53"/>
      <c r="E26" s="24"/>
      <c r="F26" s="54"/>
      <c r="G26" s="65">
        <v>18000000</v>
      </c>
      <c r="H26" s="65"/>
      <c r="I26" s="38">
        <f>H26+Juni!I26</f>
        <v>0</v>
      </c>
      <c r="J26" s="104"/>
      <c r="K26" s="65">
        <f t="shared" si="5"/>
        <v>18000000</v>
      </c>
      <c r="L26" s="14">
        <f t="shared" si="1"/>
        <v>0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 t="s">
        <v>57</v>
      </c>
      <c r="B27" s="19">
        <v>8</v>
      </c>
      <c r="C27" s="29" t="s">
        <v>58</v>
      </c>
      <c r="D27" s="59"/>
      <c r="E27" s="29"/>
      <c r="F27" s="25"/>
      <c r="G27" s="26">
        <v>72000000</v>
      </c>
      <c r="H27" s="26">
        <v>13361486</v>
      </c>
      <c r="I27" s="38">
        <f>H27+Juli!I27</f>
        <v>68437166</v>
      </c>
      <c r="J27" s="104"/>
      <c r="K27" s="65">
        <f t="shared" si="5"/>
        <v>3562834</v>
      </c>
      <c r="L27" s="14">
        <f t="shared" si="1"/>
        <v>95.051619444444441</v>
      </c>
      <c r="M27" s="65" t="e">
        <f>#REF!-I27</f>
        <v>#REF!</v>
      </c>
      <c r="N27" s="15" t="e">
        <f>I27/#REF!*100</f>
        <v>#REF!</v>
      </c>
    </row>
    <row r="28" spans="1:14" ht="22.5" customHeight="1" x14ac:dyDescent="0.25">
      <c r="A28" s="32" t="s">
        <v>59</v>
      </c>
      <c r="B28" s="19">
        <v>9</v>
      </c>
      <c r="C28" s="24" t="s">
        <v>60</v>
      </c>
      <c r="D28" s="53"/>
      <c r="E28" s="24"/>
      <c r="F28" s="54"/>
      <c r="G28" s="65">
        <v>262800000</v>
      </c>
      <c r="H28" s="65">
        <v>8102500</v>
      </c>
      <c r="I28" s="38">
        <f>H28+Juli!I28</f>
        <v>83683900</v>
      </c>
      <c r="J28" s="104"/>
      <c r="K28" s="65">
        <f t="shared" si="5"/>
        <v>179116100</v>
      </c>
      <c r="L28" s="14">
        <f t="shared" si="1"/>
        <v>31.843188736681888</v>
      </c>
      <c r="M28" s="65" t="e">
        <f>#REF!-I28</f>
        <v>#REF!</v>
      </c>
      <c r="N28" s="15" t="e">
        <f>I28/#REF!*100</f>
        <v>#REF!</v>
      </c>
    </row>
    <row r="29" spans="1:14" ht="26.25" customHeight="1" x14ac:dyDescent="0.25">
      <c r="A29" s="32" t="s">
        <v>61</v>
      </c>
      <c r="B29" s="60">
        <v>10</v>
      </c>
      <c r="C29" s="29" t="s">
        <v>62</v>
      </c>
      <c r="D29" s="59"/>
      <c r="E29" s="29"/>
      <c r="F29" s="25"/>
      <c r="G29" s="26">
        <v>3600000</v>
      </c>
      <c r="H29" s="65"/>
      <c r="I29" s="38">
        <f>H29+MEI!I29</f>
        <v>0</v>
      </c>
      <c r="J29" s="104"/>
      <c r="K29" s="65">
        <f t="shared" si="5"/>
        <v>3600000</v>
      </c>
      <c r="L29" s="14">
        <f t="shared" si="1"/>
        <v>0</v>
      </c>
      <c r="M29" s="65" t="e">
        <f>#REF!-I29</f>
        <v>#REF!</v>
      </c>
      <c r="N29" s="15" t="e">
        <f>I29/#REF!*100</f>
        <v>#REF!</v>
      </c>
    </row>
    <row r="30" spans="1:14" ht="15.75" x14ac:dyDescent="0.25">
      <c r="A30" s="32" t="s">
        <v>63</v>
      </c>
      <c r="B30" s="60">
        <v>11</v>
      </c>
      <c r="C30" s="29" t="s">
        <v>64</v>
      </c>
      <c r="D30" s="59"/>
      <c r="E30" s="29"/>
      <c r="F30" s="25"/>
      <c r="G30" s="26">
        <v>4500000</v>
      </c>
      <c r="H30" s="65"/>
      <c r="I30" s="38"/>
      <c r="J30" s="104"/>
      <c r="K30" s="65">
        <f t="shared" si="5"/>
        <v>4500000</v>
      </c>
      <c r="L30" s="14">
        <f t="shared" si="1"/>
        <v>0</v>
      </c>
      <c r="M30" s="65" t="e">
        <f>#REF!-I30</f>
        <v>#REF!</v>
      </c>
      <c r="N30" s="15" t="e">
        <f>I30/#REF!*100</f>
        <v>#REF!</v>
      </c>
    </row>
    <row r="31" spans="1:14" ht="15.75" x14ac:dyDescent="0.25">
      <c r="A31" s="32" t="s">
        <v>65</v>
      </c>
      <c r="B31" s="57" t="s">
        <v>66</v>
      </c>
      <c r="C31" s="20"/>
      <c r="D31" s="136"/>
      <c r="E31" s="20"/>
      <c r="F31" s="21"/>
      <c r="G31" s="22">
        <v>4500000000</v>
      </c>
      <c r="H31" s="22">
        <v>517221726</v>
      </c>
      <c r="I31" s="113">
        <f>H31+Juni!I31</f>
        <v>4370263899</v>
      </c>
      <c r="J31" s="103">
        <f>'[2]OBAT BLUD'!$G$57</f>
        <v>1522005</v>
      </c>
      <c r="K31" s="22">
        <f>G31-I31</f>
        <v>129736101</v>
      </c>
      <c r="L31" s="14">
        <f t="shared" si="1"/>
        <v>97.116975533333346</v>
      </c>
      <c r="M31" s="22" t="e">
        <f>#REF!-I31</f>
        <v>#REF!</v>
      </c>
      <c r="N31" s="15" t="e">
        <f>I31/#REF!*100</f>
        <v>#REF!</v>
      </c>
    </row>
    <row r="32" spans="1:14" ht="15.75" x14ac:dyDescent="0.25">
      <c r="A32" s="32" t="s">
        <v>67</v>
      </c>
      <c r="B32" s="69" t="s">
        <v>68</v>
      </c>
      <c r="C32" s="70"/>
      <c r="D32" s="20"/>
      <c r="E32" s="71"/>
      <c r="F32" s="72"/>
      <c r="G32" s="22">
        <f t="shared" ref="G32:K32" si="6">SUM(G33:G35)</f>
        <v>4005000000</v>
      </c>
      <c r="H32" s="22">
        <f>H33+H34+H35</f>
        <v>348407571</v>
      </c>
      <c r="I32" s="22">
        <f>I33+I34+I35</f>
        <v>2275942666</v>
      </c>
      <c r="J32" s="103"/>
      <c r="K32" s="22">
        <f t="shared" si="6"/>
        <v>1729057334</v>
      </c>
      <c r="L32" s="14">
        <f t="shared" si="1"/>
        <v>56.827532234706609</v>
      </c>
      <c r="M32" s="22" t="e">
        <f>SUM(M33:M34)</f>
        <v>#REF!</v>
      </c>
      <c r="N32" s="15" t="e">
        <f>I32/#REF!*100</f>
        <v>#REF!</v>
      </c>
    </row>
    <row r="33" spans="1:14" ht="15.75" x14ac:dyDescent="0.25">
      <c r="A33" s="32"/>
      <c r="B33" s="135">
        <v>1</v>
      </c>
      <c r="C33" s="42" t="s">
        <v>69</v>
      </c>
      <c r="D33" s="24"/>
      <c r="E33" s="71"/>
      <c r="F33" s="72"/>
      <c r="G33" s="65">
        <v>3348000000</v>
      </c>
      <c r="H33" s="65">
        <v>313329945</v>
      </c>
      <c r="I33" s="38">
        <f>H33+Juli!I33</f>
        <v>2008835964</v>
      </c>
      <c r="J33" s="104"/>
      <c r="K33" s="65">
        <f>G33-I33</f>
        <v>1339164036</v>
      </c>
      <c r="L33" s="14">
        <f t="shared" si="1"/>
        <v>60.001074193548391</v>
      </c>
      <c r="M33" s="65" t="e">
        <f>#REF!-I33</f>
        <v>#REF!</v>
      </c>
      <c r="N33" s="15" t="e">
        <f>I33/#REF!*100</f>
        <v>#REF!</v>
      </c>
    </row>
    <row r="34" spans="1:14" ht="15.75" x14ac:dyDescent="0.25">
      <c r="A34" s="32"/>
      <c r="B34" s="135">
        <v>2</v>
      </c>
      <c r="C34" s="42" t="s">
        <v>70</v>
      </c>
      <c r="D34" s="24"/>
      <c r="E34" s="71"/>
      <c r="F34" s="72"/>
      <c r="G34" s="65">
        <v>387000000</v>
      </c>
      <c r="H34" s="65">
        <v>27401250</v>
      </c>
      <c r="I34" s="38">
        <f>H34+Juli!I34</f>
        <v>176671250</v>
      </c>
      <c r="J34" s="104"/>
      <c r="K34" s="65">
        <f>G34-I34</f>
        <v>210328750</v>
      </c>
      <c r="L34" s="14">
        <f t="shared" si="1"/>
        <v>45.651485788113696</v>
      </c>
      <c r="M34" s="65" t="e">
        <f>#REF!-I34</f>
        <v>#REF!</v>
      </c>
      <c r="N34" s="15" t="e">
        <f>I34/#REF!*100</f>
        <v>#REF!</v>
      </c>
    </row>
    <row r="35" spans="1:14" ht="15.75" x14ac:dyDescent="0.25">
      <c r="A35" s="32"/>
      <c r="B35" s="135">
        <v>3</v>
      </c>
      <c r="C35" s="42" t="s">
        <v>71</v>
      </c>
      <c r="D35" s="24"/>
      <c r="E35" s="71"/>
      <c r="F35" s="72"/>
      <c r="G35" s="65">
        <v>270000000</v>
      </c>
      <c r="H35" s="65">
        <v>7676376</v>
      </c>
      <c r="I35" s="38">
        <f>H35+Juli!I35</f>
        <v>90435452</v>
      </c>
      <c r="J35" s="104"/>
      <c r="K35" s="65">
        <f>G35-I35</f>
        <v>179564548</v>
      </c>
      <c r="L35" s="14"/>
      <c r="M35" s="65"/>
      <c r="N35" s="15"/>
    </row>
    <row r="36" spans="1:14" ht="15.75" x14ac:dyDescent="0.25">
      <c r="A36" s="32" t="s">
        <v>74</v>
      </c>
      <c r="B36" s="49" t="s">
        <v>75</v>
      </c>
      <c r="C36" s="33"/>
      <c r="D36" s="75"/>
      <c r="E36" s="33"/>
      <c r="F36" s="34"/>
      <c r="G36" s="31">
        <f t="shared" ref="G36:M36" si="7">G37+G38</f>
        <v>126000000</v>
      </c>
      <c r="H36" s="31">
        <f>H37+H38</f>
        <v>13040094</v>
      </c>
      <c r="I36" s="31">
        <f>I37+I38</f>
        <v>102648838</v>
      </c>
      <c r="J36" s="105"/>
      <c r="K36" s="31">
        <f t="shared" si="7"/>
        <v>23351162</v>
      </c>
      <c r="L36" s="14">
        <f t="shared" ref="L36:L58" si="8">I36/G36*100</f>
        <v>81.467331746031746</v>
      </c>
      <c r="M36" s="31" t="e">
        <f t="shared" si="7"/>
        <v>#REF!</v>
      </c>
      <c r="N36" s="15" t="e">
        <f>I36/#REF!*100</f>
        <v>#REF!</v>
      </c>
    </row>
    <row r="37" spans="1:14" ht="15.75" x14ac:dyDescent="0.25">
      <c r="A37" s="32" t="s">
        <v>76</v>
      </c>
      <c r="B37" s="23">
        <v>1</v>
      </c>
      <c r="C37" s="29" t="s">
        <v>77</v>
      </c>
      <c r="D37" s="73"/>
      <c r="E37" s="29"/>
      <c r="F37" s="25"/>
      <c r="G37" s="26">
        <v>54000000</v>
      </c>
      <c r="H37" s="26">
        <v>6160000</v>
      </c>
      <c r="I37" s="38">
        <f>H37+Juli!I37</f>
        <v>48020000</v>
      </c>
      <c r="J37" s="106"/>
      <c r="K37" s="26">
        <f>G37-I37</f>
        <v>5980000</v>
      </c>
      <c r="L37" s="14">
        <f t="shared" si="8"/>
        <v>88.925925925925924</v>
      </c>
      <c r="M37" s="26" t="e">
        <f>#REF!-I37</f>
        <v>#REF!</v>
      </c>
      <c r="N37" s="15" t="e">
        <f>I37/#REF!*100</f>
        <v>#REF!</v>
      </c>
    </row>
    <row r="38" spans="1:14" ht="15.75" x14ac:dyDescent="0.25">
      <c r="A38" s="32" t="s">
        <v>78</v>
      </c>
      <c r="B38" s="55">
        <v>2</v>
      </c>
      <c r="C38" s="24" t="s">
        <v>79</v>
      </c>
      <c r="D38" s="74"/>
      <c r="E38" s="24"/>
      <c r="F38" s="54"/>
      <c r="G38" s="26">
        <v>72000000</v>
      </c>
      <c r="H38" s="26">
        <v>6880094</v>
      </c>
      <c r="I38" s="38">
        <f>H38+Juli!I38</f>
        <v>54628838</v>
      </c>
      <c r="J38" s="106"/>
      <c r="K38" s="26">
        <f>G38-I38</f>
        <v>17371162</v>
      </c>
      <c r="L38" s="14">
        <f t="shared" si="8"/>
        <v>75.873386111111103</v>
      </c>
      <c r="M38" s="26" t="e">
        <f>#REF!-I38</f>
        <v>#REF!</v>
      </c>
      <c r="N38" s="15" t="e">
        <f>I38/#REF!*100</f>
        <v>#REF!</v>
      </c>
    </row>
    <row r="39" spans="1:14" ht="15.75" x14ac:dyDescent="0.25">
      <c r="A39" s="32" t="s">
        <v>80</v>
      </c>
      <c r="B39" s="57" t="s">
        <v>81</v>
      </c>
      <c r="C39" s="76"/>
      <c r="D39" s="76"/>
      <c r="E39" s="20"/>
      <c r="F39" s="21"/>
      <c r="G39" s="22">
        <f t="shared" ref="G39:M39" si="9">SUM(G40:G42)</f>
        <v>171000000</v>
      </c>
      <c r="H39" s="22">
        <f>H40+H41+H42</f>
        <v>11588111</v>
      </c>
      <c r="I39" s="22">
        <f>I40+I41+I42</f>
        <v>96353075</v>
      </c>
      <c r="J39" s="103"/>
      <c r="K39" s="22">
        <f t="shared" si="9"/>
        <v>74646925</v>
      </c>
      <c r="L39" s="14">
        <f t="shared" si="8"/>
        <v>56.346827485380111</v>
      </c>
      <c r="M39" s="22" t="e">
        <f t="shared" si="9"/>
        <v>#REF!</v>
      </c>
      <c r="N39" s="15" t="e">
        <f>I39/#REF!*100</f>
        <v>#REF!</v>
      </c>
    </row>
    <row r="40" spans="1:14" ht="15.75" x14ac:dyDescent="0.25">
      <c r="A40" s="32"/>
      <c r="B40" s="79" t="s">
        <v>82</v>
      </c>
      <c r="C40" s="76"/>
      <c r="D40" s="76"/>
      <c r="E40" s="20"/>
      <c r="F40" s="21"/>
      <c r="G40" s="65">
        <v>72000000</v>
      </c>
      <c r="H40" s="65">
        <v>11588111</v>
      </c>
      <c r="I40" s="38">
        <f>H40+Juli!I40</f>
        <v>73386021</v>
      </c>
      <c r="J40" s="104"/>
      <c r="K40" s="65">
        <f>G40-I40</f>
        <v>-1386021</v>
      </c>
      <c r="L40" s="14">
        <f t="shared" si="8"/>
        <v>101.92502916666666</v>
      </c>
      <c r="M40" s="65" t="e">
        <f>#REF!-I40</f>
        <v>#REF!</v>
      </c>
      <c r="N40" s="15" t="e">
        <f>I40/#REF!*100</f>
        <v>#REF!</v>
      </c>
    </row>
    <row r="41" spans="1:14" ht="15.75" x14ac:dyDescent="0.25">
      <c r="A41" s="32"/>
      <c r="B41" s="79" t="s">
        <v>83</v>
      </c>
      <c r="C41" s="76"/>
      <c r="D41" s="76"/>
      <c r="E41" s="20"/>
      <c r="F41" s="21"/>
      <c r="G41" s="65">
        <v>90000000</v>
      </c>
      <c r="H41" s="65"/>
      <c r="I41" s="38">
        <f>H41+Juli!I41</f>
        <v>22967054</v>
      </c>
      <c r="J41" s="104"/>
      <c r="K41" s="65">
        <f>G41-I41</f>
        <v>67032946</v>
      </c>
      <c r="L41" s="14">
        <f t="shared" si="8"/>
        <v>25.518948888888886</v>
      </c>
      <c r="M41" s="65" t="e">
        <f>#REF!-I41</f>
        <v>#REF!</v>
      </c>
      <c r="N41" s="15" t="e">
        <f>I41/#REF!*100</f>
        <v>#REF!</v>
      </c>
    </row>
    <row r="42" spans="1:14" ht="15.75" x14ac:dyDescent="0.25">
      <c r="A42" s="32"/>
      <c r="B42" s="79" t="s">
        <v>84</v>
      </c>
      <c r="C42" s="76"/>
      <c r="D42" s="76"/>
      <c r="E42" s="20"/>
      <c r="F42" s="21"/>
      <c r="G42" s="65">
        <v>9000000</v>
      </c>
      <c r="H42" s="65"/>
      <c r="I42" s="38">
        <f>H42+Juli!I42</f>
        <v>0</v>
      </c>
      <c r="J42" s="104"/>
      <c r="K42" s="65">
        <f>G42-I42</f>
        <v>9000000</v>
      </c>
      <c r="L42" s="14">
        <f t="shared" si="8"/>
        <v>0</v>
      </c>
      <c r="M42" s="65" t="e">
        <f>#REF!-I42</f>
        <v>#REF!</v>
      </c>
      <c r="N42" s="15" t="e">
        <f>I42/#REF!*100</f>
        <v>#REF!</v>
      </c>
    </row>
    <row r="43" spans="1:14" ht="15.75" x14ac:dyDescent="0.25">
      <c r="A43" s="32" t="s">
        <v>85</v>
      </c>
      <c r="B43" s="49" t="s">
        <v>86</v>
      </c>
      <c r="C43" s="33"/>
      <c r="D43" s="17"/>
      <c r="E43" s="33"/>
      <c r="F43" s="28"/>
      <c r="G43" s="31">
        <f>SUM(G44:G45)</f>
        <v>76500000</v>
      </c>
      <c r="H43" s="31">
        <f>H44+H45+H46</f>
        <v>13525000</v>
      </c>
      <c r="I43" s="31">
        <f>I44+I45+I46</f>
        <v>28350000</v>
      </c>
      <c r="J43" s="105"/>
      <c r="K43" s="31">
        <f>SUM(K44:K45)</f>
        <v>50850000</v>
      </c>
      <c r="L43" s="14">
        <f t="shared" si="8"/>
        <v>37.058823529411768</v>
      </c>
      <c r="M43" s="31" t="e">
        <f>SUM(M44:M45)</f>
        <v>#REF!</v>
      </c>
      <c r="N43" s="15" t="e">
        <f>I43/#REF!*100</f>
        <v>#REF!</v>
      </c>
    </row>
    <row r="44" spans="1:14" ht="15.75" x14ac:dyDescent="0.25">
      <c r="A44" s="77"/>
      <c r="B44" s="23" t="s">
        <v>72</v>
      </c>
      <c r="C44" s="29" t="s">
        <v>87</v>
      </c>
      <c r="D44" s="59"/>
      <c r="E44" s="29"/>
      <c r="F44" s="18"/>
      <c r="G44" s="26">
        <v>22500000</v>
      </c>
      <c r="H44" s="26">
        <v>12625000</v>
      </c>
      <c r="I44" s="38">
        <f>H44+Juli!I44</f>
        <v>15150000</v>
      </c>
      <c r="J44" s="106"/>
      <c r="K44" s="26">
        <f>G44-I44</f>
        <v>7350000</v>
      </c>
      <c r="L44" s="14">
        <f t="shared" si="8"/>
        <v>67.333333333333329</v>
      </c>
      <c r="M44" s="26" t="e">
        <f>#REF!-I44</f>
        <v>#REF!</v>
      </c>
      <c r="N44" s="15" t="e">
        <f>I44/#REF!*100</f>
        <v>#REF!</v>
      </c>
    </row>
    <row r="45" spans="1:14" ht="15.75" x14ac:dyDescent="0.25">
      <c r="A45" s="77"/>
      <c r="B45" s="23" t="s">
        <v>73</v>
      </c>
      <c r="C45" s="29" t="s">
        <v>88</v>
      </c>
      <c r="D45" s="59"/>
      <c r="E45" s="29"/>
      <c r="F45" s="18"/>
      <c r="G45" s="26">
        <v>54000000</v>
      </c>
      <c r="H45" s="26"/>
      <c r="I45" s="38">
        <f>H45+Juli!I45</f>
        <v>10500000</v>
      </c>
      <c r="J45" s="106"/>
      <c r="K45" s="26">
        <f>G45-I45</f>
        <v>43500000</v>
      </c>
      <c r="L45" s="14">
        <f t="shared" si="8"/>
        <v>19.444444444444446</v>
      </c>
      <c r="M45" s="26" t="e">
        <f>#REF!-I45</f>
        <v>#REF!</v>
      </c>
      <c r="N45" s="15" t="e">
        <f>I45/#REF!*100</f>
        <v>#REF!</v>
      </c>
    </row>
    <row r="46" spans="1:14" ht="15.75" x14ac:dyDescent="0.25">
      <c r="A46" s="77"/>
      <c r="B46" s="23">
        <v>3</v>
      </c>
      <c r="C46" s="112" t="s">
        <v>110</v>
      </c>
      <c r="D46" s="59"/>
      <c r="E46" s="29"/>
      <c r="F46" s="18"/>
      <c r="G46" s="26">
        <v>5400000</v>
      </c>
      <c r="H46" s="26">
        <v>900000</v>
      </c>
      <c r="I46" s="38">
        <f>H46+Juli!I46</f>
        <v>2700000</v>
      </c>
      <c r="J46" s="106"/>
      <c r="K46" s="26">
        <f>G46-I46</f>
        <v>2700000</v>
      </c>
      <c r="L46" s="14">
        <f t="shared" si="8"/>
        <v>50</v>
      </c>
      <c r="M46" s="26"/>
      <c r="N46" s="15"/>
    </row>
    <row r="47" spans="1:14" ht="15.75" x14ac:dyDescent="0.25">
      <c r="A47" s="32" t="s">
        <v>89</v>
      </c>
      <c r="B47" s="57" t="s">
        <v>90</v>
      </c>
      <c r="C47" s="61"/>
      <c r="D47" s="20"/>
      <c r="E47" s="20"/>
      <c r="F47" s="80"/>
      <c r="G47" s="22">
        <v>22500000</v>
      </c>
      <c r="H47" s="22"/>
      <c r="I47" s="113">
        <f>H47+Juli!I47</f>
        <v>9090000</v>
      </c>
      <c r="J47" s="106"/>
      <c r="K47" s="22">
        <f>G47-I47</f>
        <v>13410000</v>
      </c>
      <c r="L47" s="14">
        <f t="shared" si="8"/>
        <v>40.400000000000006</v>
      </c>
      <c r="M47" s="22" t="e">
        <f>#REF!-I47</f>
        <v>#REF!</v>
      </c>
      <c r="N47" s="15" t="e">
        <f>I47/#REF!*100</f>
        <v>#REF!</v>
      </c>
    </row>
    <row r="48" spans="1:14" ht="15.75" x14ac:dyDescent="0.25">
      <c r="A48" s="32" t="s">
        <v>91</v>
      </c>
      <c r="B48" s="57" t="s">
        <v>92</v>
      </c>
      <c r="C48" s="76"/>
      <c r="D48" s="136"/>
      <c r="E48" s="20"/>
      <c r="F48" s="80"/>
      <c r="G48" s="22">
        <f>SUM(G49:G49)</f>
        <v>13500000</v>
      </c>
      <c r="H48" s="22">
        <f>H49</f>
        <v>0</v>
      </c>
      <c r="I48" s="113">
        <f>H48+Juli!I48</f>
        <v>4770000</v>
      </c>
      <c r="J48" s="103"/>
      <c r="K48" s="22">
        <f>SUM(K49:K49)</f>
        <v>8730000</v>
      </c>
      <c r="L48" s="14">
        <f t="shared" si="8"/>
        <v>35.333333333333336</v>
      </c>
      <c r="M48" s="22" t="e">
        <f>SUM(M49:M49)</f>
        <v>#REF!</v>
      </c>
      <c r="N48" s="15" t="e">
        <f>I48/#REF!*100</f>
        <v>#REF!</v>
      </c>
    </row>
    <row r="49" spans="1:14" ht="15.75" x14ac:dyDescent="0.25">
      <c r="A49" s="77"/>
      <c r="B49" s="23">
        <v>2</v>
      </c>
      <c r="C49" s="73" t="s">
        <v>93</v>
      </c>
      <c r="D49" s="17"/>
      <c r="E49" s="29"/>
      <c r="F49" s="28"/>
      <c r="G49" s="26">
        <v>13500000</v>
      </c>
      <c r="H49" s="26"/>
      <c r="I49" s="38">
        <f>H49+Juli!I49</f>
        <v>4770000</v>
      </c>
      <c r="J49" s="106"/>
      <c r="K49" s="26">
        <f>G49-I49</f>
        <v>8730000</v>
      </c>
      <c r="L49" s="14">
        <f t="shared" si="8"/>
        <v>35.333333333333336</v>
      </c>
      <c r="M49" s="26" t="e">
        <f>#REF!-I49</f>
        <v>#REF!</v>
      </c>
      <c r="N49" s="15" t="e">
        <f>I49/#REF!*100</f>
        <v>#REF!</v>
      </c>
    </row>
    <row r="50" spans="1:14" ht="15.75" x14ac:dyDescent="0.25">
      <c r="A50" s="32" t="s">
        <v>94</v>
      </c>
      <c r="B50" s="83" t="s">
        <v>95</v>
      </c>
      <c r="C50" s="33"/>
      <c r="D50" s="76"/>
      <c r="E50" s="33"/>
      <c r="F50" s="28"/>
      <c r="G50" s="31">
        <f t="shared" ref="G50:M50" si="10">SUM(G51:G55)</f>
        <v>225000000</v>
      </c>
      <c r="H50" s="31">
        <f>H51+H52+H53+H54+H55</f>
        <v>1950000</v>
      </c>
      <c r="I50" s="31">
        <f>I51+I52+I53+I54+I55</f>
        <v>183027330</v>
      </c>
      <c r="J50" s="105"/>
      <c r="K50" s="31">
        <f t="shared" si="10"/>
        <v>41972670</v>
      </c>
      <c r="L50" s="14">
        <f t="shared" si="8"/>
        <v>81.345480000000009</v>
      </c>
      <c r="M50" s="31" t="e">
        <f t="shared" si="10"/>
        <v>#REF!</v>
      </c>
      <c r="N50" s="15" t="e">
        <f>I50/#REF!*100</f>
        <v>#REF!</v>
      </c>
    </row>
    <row r="51" spans="1:14" ht="15.75" x14ac:dyDescent="0.25">
      <c r="A51" s="16"/>
      <c r="B51" s="84">
        <v>1</v>
      </c>
      <c r="C51" s="29" t="s">
        <v>96</v>
      </c>
      <c r="D51" s="74"/>
      <c r="E51" s="29"/>
      <c r="F51" s="18"/>
      <c r="G51" s="26">
        <v>135000000</v>
      </c>
      <c r="H51" s="26"/>
      <c r="I51" s="38">
        <f>H51+Juli!I51</f>
        <v>133627050</v>
      </c>
      <c r="J51" s="106"/>
      <c r="K51" s="26">
        <f>G51-I51</f>
        <v>1372950</v>
      </c>
      <c r="L51" s="14">
        <f t="shared" si="8"/>
        <v>98.983000000000004</v>
      </c>
      <c r="M51" s="26" t="e">
        <f>#REF!-I51</f>
        <v>#REF!</v>
      </c>
      <c r="N51" s="15" t="e">
        <f>I51/#REF!*100</f>
        <v>#REF!</v>
      </c>
    </row>
    <row r="52" spans="1:14" ht="15.75" x14ac:dyDescent="0.25">
      <c r="A52" s="16"/>
      <c r="B52" s="23">
        <v>2</v>
      </c>
      <c r="C52" s="85" t="s">
        <v>97</v>
      </c>
      <c r="D52" s="29"/>
      <c r="E52" s="85"/>
      <c r="F52" s="86"/>
      <c r="G52" s="38">
        <v>27000000</v>
      </c>
      <c r="H52" s="38"/>
      <c r="I52" s="38">
        <f>H52+Juli!I52</f>
        <v>0</v>
      </c>
      <c r="J52" s="106"/>
      <c r="K52" s="26">
        <f>G52-I52</f>
        <v>27000000</v>
      </c>
      <c r="L52" s="14">
        <f t="shared" si="8"/>
        <v>0</v>
      </c>
      <c r="M52" s="26" t="e">
        <f>#REF!-I52</f>
        <v>#REF!</v>
      </c>
      <c r="N52" s="15" t="e">
        <f>I52/#REF!*100</f>
        <v>#REF!</v>
      </c>
    </row>
    <row r="53" spans="1:14" ht="15.75" x14ac:dyDescent="0.25">
      <c r="A53" s="16"/>
      <c r="B53" s="87">
        <v>3</v>
      </c>
      <c r="C53" s="30" t="s">
        <v>98</v>
      </c>
      <c r="D53" s="29"/>
      <c r="E53" s="29"/>
      <c r="F53" s="25"/>
      <c r="G53" s="26">
        <v>4500000</v>
      </c>
      <c r="H53" s="26"/>
      <c r="I53" s="38">
        <f>H53+Juli!I53</f>
        <v>0</v>
      </c>
      <c r="J53" s="106"/>
      <c r="K53" s="26">
        <f>G53-I53</f>
        <v>4500000</v>
      </c>
      <c r="L53" s="14">
        <f t="shared" si="8"/>
        <v>0</v>
      </c>
      <c r="M53" s="26" t="e">
        <f>#REF!-I53</f>
        <v>#REF!</v>
      </c>
      <c r="N53" s="15" t="e">
        <f>I53/#REF!*100</f>
        <v>#REF!</v>
      </c>
    </row>
    <row r="54" spans="1:14" ht="15.75" x14ac:dyDescent="0.25">
      <c r="A54" s="77"/>
      <c r="B54" s="82">
        <v>4</v>
      </c>
      <c r="C54" s="53" t="s">
        <v>99</v>
      </c>
      <c r="D54" s="88"/>
      <c r="E54" s="24"/>
      <c r="F54" s="81"/>
      <c r="G54" s="65">
        <v>54000000</v>
      </c>
      <c r="H54" s="65">
        <v>1950000</v>
      </c>
      <c r="I54" s="38">
        <f>H54+Juli!I54</f>
        <v>49400280</v>
      </c>
      <c r="J54" s="106"/>
      <c r="K54" s="26">
        <f>G54-I54</f>
        <v>4599720</v>
      </c>
      <c r="L54" s="14">
        <f>I54/G54*100</f>
        <v>91.481999999999999</v>
      </c>
      <c r="M54" s="26" t="e">
        <f>#REF!-I54</f>
        <v>#REF!</v>
      </c>
      <c r="N54" s="15" t="e">
        <f>I54/#REF!*100</f>
        <v>#REF!</v>
      </c>
    </row>
    <row r="55" spans="1:14" ht="15.75" x14ac:dyDescent="0.25">
      <c r="A55" s="78"/>
      <c r="B55" s="82">
        <v>5</v>
      </c>
      <c r="C55" s="53" t="s">
        <v>100</v>
      </c>
      <c r="D55" s="88"/>
      <c r="E55" s="24"/>
      <c r="F55" s="81"/>
      <c r="G55" s="65">
        <v>4500000</v>
      </c>
      <c r="H55" s="65"/>
      <c r="I55" s="38">
        <f>H55+Juli!I55</f>
        <v>0</v>
      </c>
      <c r="J55" s="106"/>
      <c r="K55" s="26">
        <f>G55-I55</f>
        <v>4500000</v>
      </c>
      <c r="L55" s="14">
        <f t="shared" si="8"/>
        <v>0</v>
      </c>
      <c r="M55" s="26" t="e">
        <f>#REF!-I55</f>
        <v>#REF!</v>
      </c>
      <c r="N55" s="15" t="e">
        <f>I55/#REF!*100</f>
        <v>#REF!</v>
      </c>
    </row>
    <row r="56" spans="1:14" ht="15.75" x14ac:dyDescent="0.25">
      <c r="A56" s="16" t="s">
        <v>101</v>
      </c>
      <c r="B56" s="19" t="s">
        <v>102</v>
      </c>
      <c r="C56" s="76"/>
      <c r="D56" s="20"/>
      <c r="E56" s="20"/>
      <c r="F56" s="21"/>
      <c r="G56" s="22">
        <f>SUM(G57:G57)</f>
        <v>54000000</v>
      </c>
      <c r="H56" s="22">
        <f>H57</f>
        <v>965000</v>
      </c>
      <c r="I56" s="22">
        <f>I57</f>
        <v>36620000</v>
      </c>
      <c r="J56" s="103"/>
      <c r="K56" s="22">
        <f>SUM(K57:K57)</f>
        <v>17380000</v>
      </c>
      <c r="L56" s="14">
        <f>I56/G56*100</f>
        <v>67.81481481481481</v>
      </c>
      <c r="M56" s="22" t="e">
        <f>SUM(M57:M57)</f>
        <v>#REF!</v>
      </c>
      <c r="N56" s="15" t="e">
        <f>I56/#REF!*100</f>
        <v>#REF!</v>
      </c>
    </row>
    <row r="57" spans="1:14" ht="15.75" x14ac:dyDescent="0.25">
      <c r="A57" s="78"/>
      <c r="B57" s="19">
        <v>1</v>
      </c>
      <c r="C57" s="89" t="s">
        <v>103</v>
      </c>
      <c r="D57" s="24"/>
      <c r="E57" s="24"/>
      <c r="F57" s="21"/>
      <c r="G57" s="65">
        <v>54000000</v>
      </c>
      <c r="H57" s="65">
        <v>965000</v>
      </c>
      <c r="I57" s="38">
        <f>H57+Juli!I57</f>
        <v>36620000</v>
      </c>
      <c r="J57" s="104"/>
      <c r="K57" s="65">
        <f>G57-I57</f>
        <v>17380000</v>
      </c>
      <c r="L57" s="14">
        <f t="shared" si="8"/>
        <v>67.81481481481481</v>
      </c>
      <c r="M57" s="65" t="e">
        <f>#REF!-I57</f>
        <v>#REF!</v>
      </c>
      <c r="N57" s="15" t="e">
        <f>I57/#REF!*100</f>
        <v>#REF!</v>
      </c>
    </row>
    <row r="58" spans="1:14" ht="12.75" customHeight="1" x14ac:dyDescent="0.25">
      <c r="A58" s="16" t="s">
        <v>104</v>
      </c>
      <c r="B58" s="60" t="s">
        <v>105</v>
      </c>
      <c r="C58" s="74"/>
      <c r="D58" s="88"/>
      <c r="E58" s="24"/>
      <c r="F58" s="81"/>
      <c r="G58" s="22">
        <v>4500000</v>
      </c>
      <c r="H58" s="22"/>
      <c r="I58" s="38"/>
      <c r="J58" s="103"/>
      <c r="K58" s="22">
        <f>G58-I58</f>
        <v>4500000</v>
      </c>
      <c r="L58" s="14">
        <f t="shared" si="8"/>
        <v>0</v>
      </c>
      <c r="M58" s="22" t="e">
        <f>#REF!-I58</f>
        <v>#REF!</v>
      </c>
      <c r="N58" s="15" t="e">
        <f>I58/#REF!*100</f>
        <v>#REF!</v>
      </c>
    </row>
    <row r="59" spans="1:14" ht="12.75" customHeight="1" x14ac:dyDescent="0.2">
      <c r="A59" s="138"/>
      <c r="B59" s="140" t="s">
        <v>106</v>
      </c>
      <c r="C59" s="141"/>
      <c r="D59" s="141"/>
      <c r="E59" s="141"/>
      <c r="F59" s="142"/>
      <c r="G59" s="146">
        <f>G8+G11+G13+G16+G17+G19+G31+G32+G36+G39++G43+G50+G56+G58</f>
        <v>11802900000</v>
      </c>
      <c r="H59" s="146">
        <f>H8+H11+H13+H16+H17+H19+H31+H32+H36+H39++H43+H50+H56+H58</f>
        <v>1160540596</v>
      </c>
      <c r="I59" s="146">
        <f>I8+I11+I13+I16+I17+I19+I31+I32+I36+I39++I43+I50+I56+I58</f>
        <v>8961564691</v>
      </c>
      <c r="J59" s="146">
        <f>J8+J11+J13+J16+J17+J19+J31+J32+J36+J39++J43+J50+J56+J58</f>
        <v>1796005</v>
      </c>
      <c r="K59" s="146">
        <f>K8+K11+K13+K16+K17+K19+K31+K32+K36+K39++K43+K50+K56+K58</f>
        <v>2844035309</v>
      </c>
      <c r="L59" s="157">
        <f>I59/G59*100</f>
        <v>75.926803505918045</v>
      </c>
      <c r="M59" s="146" t="e">
        <f>+#REF!+#REF!+#REF!</f>
        <v>#REF!</v>
      </c>
      <c r="N59" s="157" t="e">
        <f>I59/#REF!*100</f>
        <v>#REF!</v>
      </c>
    </row>
    <row r="60" spans="1:14" ht="12.75" customHeight="1" x14ac:dyDescent="0.2">
      <c r="A60" s="139"/>
      <c r="B60" s="143"/>
      <c r="C60" s="144"/>
      <c r="D60" s="144"/>
      <c r="E60" s="144"/>
      <c r="F60" s="145"/>
      <c r="G60" s="147"/>
      <c r="H60" s="147"/>
      <c r="I60" s="147"/>
      <c r="J60" s="147"/>
      <c r="K60" s="147"/>
      <c r="L60" s="158"/>
      <c r="M60" s="147"/>
      <c r="N60" s="158"/>
    </row>
    <row r="63" spans="1:14" ht="15" x14ac:dyDescent="0.2">
      <c r="C63" s="121" t="s">
        <v>113</v>
      </c>
      <c r="D63" s="121"/>
      <c r="E63" s="114"/>
      <c r="F63" s="162"/>
      <c r="G63" s="162"/>
      <c r="H63" s="114"/>
      <c r="M63" s="90"/>
    </row>
    <row r="64" spans="1:14" ht="14.25" x14ac:dyDescent="0.2">
      <c r="C64" s="163"/>
      <c r="D64" s="163"/>
      <c r="E64" s="163"/>
      <c r="F64" s="163"/>
      <c r="G64" s="163"/>
      <c r="H64" s="163"/>
    </row>
    <row r="65" spans="3:8" ht="15" x14ac:dyDescent="0.2">
      <c r="C65" s="115"/>
      <c r="D65" s="116"/>
      <c r="E65" s="116"/>
      <c r="F65" s="115"/>
      <c r="G65" s="116"/>
      <c r="H65" s="116"/>
    </row>
    <row r="66" spans="3:8" x14ac:dyDescent="0.2">
      <c r="C66" s="117"/>
      <c r="D66" s="118"/>
      <c r="E66" s="118"/>
      <c r="F66" s="117"/>
      <c r="G66" s="118"/>
      <c r="H66" s="118"/>
    </row>
    <row r="67" spans="3:8" x14ac:dyDescent="0.2">
      <c r="C67" s="117" t="s">
        <v>114</v>
      </c>
      <c r="D67" s="118"/>
      <c r="E67" s="118"/>
      <c r="F67" s="117"/>
      <c r="G67" s="118"/>
      <c r="H67" s="118"/>
    </row>
    <row r="68" spans="3:8" x14ac:dyDescent="0.2">
      <c r="C68" s="119" t="s">
        <v>116</v>
      </c>
      <c r="D68" s="120"/>
      <c r="E68" s="120"/>
      <c r="F68" s="119"/>
      <c r="G68" s="120"/>
      <c r="H68" s="120"/>
    </row>
  </sheetData>
  <mergeCells count="19">
    <mergeCell ref="B19:D19"/>
    <mergeCell ref="A1:K1"/>
    <mergeCell ref="A2:K2"/>
    <mergeCell ref="A3:K3"/>
    <mergeCell ref="A5:A7"/>
    <mergeCell ref="B6:F6"/>
    <mergeCell ref="C64:E64"/>
    <mergeCell ref="F64:H64"/>
    <mergeCell ref="A59:A60"/>
    <mergeCell ref="B59:F60"/>
    <mergeCell ref="G59:G60"/>
    <mergeCell ref="H59:H60"/>
    <mergeCell ref="K59:K60"/>
    <mergeCell ref="L59:L60"/>
    <mergeCell ref="M59:M60"/>
    <mergeCell ref="N59:N60"/>
    <mergeCell ref="F63:G63"/>
    <mergeCell ref="I59:I60"/>
    <mergeCell ref="J59:J60"/>
  </mergeCells>
  <pageMargins left="0.62" right="0.15748031496062992" top="0.15748031496062992" bottom="1.1599999999999999" header="0.15748031496062992" footer="0.31496062992125984"/>
  <pageSetup paperSize="14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D167-C86A-4105-A1BF-23BF7521D1D1}">
  <sheetPr>
    <tabColor rgb="FFFFFF00"/>
  </sheetPr>
  <dimension ref="A1:Q68"/>
  <sheetViews>
    <sheetView view="pageBreakPreview" topLeftCell="B37" zoomScale="60" zoomScaleNormal="90" workbookViewId="0">
      <selection activeCell="G65" sqref="G65"/>
    </sheetView>
  </sheetViews>
  <sheetFormatPr defaultRowHeight="12.75" x14ac:dyDescent="0.2"/>
  <cols>
    <col min="1" max="1" width="32.85546875" hidden="1" customWidth="1"/>
    <col min="2" max="2" width="4.5703125" customWidth="1"/>
    <col min="5" max="5" width="54.28515625" customWidth="1"/>
    <col min="6" max="6" width="0.140625" customWidth="1"/>
    <col min="7" max="7" width="21.5703125" customWidth="1"/>
    <col min="8" max="8" width="20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131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32"/>
      <c r="B4" s="132"/>
      <c r="C4" s="132"/>
      <c r="D4" s="132"/>
      <c r="E4" s="132"/>
      <c r="F4" s="132"/>
      <c r="G4" s="2"/>
      <c r="H4" s="2"/>
      <c r="I4" s="2"/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5"/>
      <c r="F5" s="128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61"/>
      <c r="D6" s="161"/>
      <c r="E6" s="161"/>
      <c r="F6" s="151"/>
      <c r="G6" s="9" t="s">
        <v>7</v>
      </c>
      <c r="H6" s="9" t="s">
        <v>8</v>
      </c>
      <c r="I6" s="9" t="s">
        <v>125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29" t="s">
        <v>12</v>
      </c>
      <c r="G7" s="13" t="s">
        <v>13</v>
      </c>
      <c r="H7" s="13" t="s">
        <v>15</v>
      </c>
      <c r="I7" s="13" t="s">
        <v>126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>H9+H10</f>
        <v>40642712</v>
      </c>
      <c r="I8" s="31">
        <f>I9+I10</f>
        <v>139041954</v>
      </c>
      <c r="J8" s="31"/>
      <c r="K8" s="31">
        <f t="shared" si="0"/>
        <v>400958046</v>
      </c>
      <c r="L8" s="14">
        <f t="shared" ref="L8:L34" si="1">I8/G8*100</f>
        <v>25.748510000000003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37227712</v>
      </c>
      <c r="I9" s="38">
        <f>APRIL!H9+MEI!H9+'TW II KABID PENUNJANG'!H9</f>
        <v>122450003</v>
      </c>
      <c r="J9" s="38"/>
      <c r="K9" s="38">
        <f>G9-I9</f>
        <v>327549997</v>
      </c>
      <c r="L9" s="14">
        <f t="shared" si="1"/>
        <v>27.211111777777781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3415000</v>
      </c>
      <c r="I10" s="38">
        <f>APRIL!H10+MEI!H10+'TW II KABID PENUNJANG'!H10</f>
        <v>16591951</v>
      </c>
      <c r="J10" s="38"/>
      <c r="K10" s="38">
        <f>G10-I10</f>
        <v>73408049</v>
      </c>
      <c r="L10" s="14">
        <f t="shared" si="1"/>
        <v>18.435501111111112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7" t="s">
        <v>25</v>
      </c>
      <c r="B11" s="49" t="s">
        <v>26</v>
      </c>
      <c r="C11" s="46"/>
      <c r="D11" s="47"/>
      <c r="E11" s="47"/>
      <c r="F11" s="48"/>
      <c r="G11" s="44">
        <f t="shared" ref="G11:M11" si="2">G12</f>
        <v>108000000</v>
      </c>
      <c r="H11" s="44">
        <f>H12</f>
        <v>9003210</v>
      </c>
      <c r="I11" s="44">
        <f>I12</f>
        <v>33787290</v>
      </c>
      <c r="J11" s="44"/>
      <c r="K11" s="44">
        <f t="shared" si="2"/>
        <v>74212710</v>
      </c>
      <c r="L11" s="14">
        <f t="shared" si="1"/>
        <v>31.284527777777775</v>
      </c>
      <c r="M11" s="44" t="e">
        <f t="shared" si="2"/>
        <v>#REF!</v>
      </c>
      <c r="N11" s="15" t="e">
        <f>I11/#REF!*100</f>
        <v>#REF!</v>
      </c>
    </row>
    <row r="12" spans="1:17" ht="15.75" x14ac:dyDescent="0.25">
      <c r="A12" s="99" t="s">
        <v>27</v>
      </c>
      <c r="B12" s="42" t="s">
        <v>28</v>
      </c>
      <c r="C12" s="42"/>
      <c r="D12" s="42"/>
      <c r="E12" s="50"/>
      <c r="F12" s="51"/>
      <c r="G12" s="43">
        <v>108000000</v>
      </c>
      <c r="H12" s="43">
        <v>9003210</v>
      </c>
      <c r="I12" s="38">
        <f>H12+APRIL!H12+MEI!H12</f>
        <v>33787290</v>
      </c>
      <c r="J12" s="43"/>
      <c r="K12" s="52">
        <f>G12-I12</f>
        <v>74212710</v>
      </c>
      <c r="L12" s="14">
        <f t="shared" si="1"/>
        <v>31.284527777777775</v>
      </c>
      <c r="M12" s="52" t="e">
        <f>#REF!-I12</f>
        <v>#REF!</v>
      </c>
      <c r="N12" s="15" t="e">
        <f>I12/#REF!*100</f>
        <v>#REF!</v>
      </c>
    </row>
    <row r="13" spans="1:17" ht="15.75" x14ac:dyDescent="0.25">
      <c r="A13" s="98" t="s">
        <v>29</v>
      </c>
      <c r="B13" s="49" t="s">
        <v>30</v>
      </c>
      <c r="C13" s="24"/>
      <c r="D13" s="24"/>
      <c r="E13" s="53"/>
      <c r="F13" s="54"/>
      <c r="G13" s="22">
        <f t="shared" ref="G13:M13" si="3">G14+G15</f>
        <v>207000000</v>
      </c>
      <c r="H13" s="22">
        <f>H14+H15</f>
        <v>46649103</v>
      </c>
      <c r="I13" s="22">
        <f>I14+I15</f>
        <v>77159743</v>
      </c>
      <c r="J13" s="22"/>
      <c r="K13" s="22">
        <f t="shared" si="3"/>
        <v>129840257</v>
      </c>
      <c r="L13" s="14">
        <f t="shared" si="1"/>
        <v>37.275238164251206</v>
      </c>
      <c r="M13" s="22" t="e">
        <f t="shared" si="3"/>
        <v>#REF!</v>
      </c>
      <c r="N13" s="15" t="e">
        <f>I13/#REF!*100</f>
        <v>#REF!</v>
      </c>
    </row>
    <row r="14" spans="1:17" ht="15.75" x14ac:dyDescent="0.25">
      <c r="A14" s="32" t="s">
        <v>31</v>
      </c>
      <c r="B14" s="55">
        <v>1</v>
      </c>
      <c r="C14" s="24" t="s">
        <v>32</v>
      </c>
      <c r="D14" s="24"/>
      <c r="E14" s="53"/>
      <c r="F14" s="54"/>
      <c r="G14" s="26">
        <v>117000000</v>
      </c>
      <c r="H14" s="26">
        <v>27029103</v>
      </c>
      <c r="I14" s="38">
        <f>H14+APRIL!H14+MEI!H14</f>
        <v>43805743</v>
      </c>
      <c r="J14" s="26"/>
      <c r="K14" s="26">
        <f>G14-I14</f>
        <v>73194257</v>
      </c>
      <c r="L14" s="14">
        <f t="shared" si="1"/>
        <v>37.440805982905985</v>
      </c>
      <c r="M14" s="26" t="e">
        <f>#REF!-I14</f>
        <v>#REF!</v>
      </c>
      <c r="N14" s="15" t="e">
        <f>I14/#REF!*100</f>
        <v>#REF!</v>
      </c>
    </row>
    <row r="15" spans="1:17" ht="15.75" x14ac:dyDescent="0.25">
      <c r="A15" s="45" t="s">
        <v>33</v>
      </c>
      <c r="B15" s="56">
        <v>2</v>
      </c>
      <c r="C15" s="42" t="s">
        <v>34</v>
      </c>
      <c r="D15" s="42"/>
      <c r="E15" s="50"/>
      <c r="F15" s="51"/>
      <c r="G15" s="38">
        <v>90000000</v>
      </c>
      <c r="H15" s="38">
        <v>19620000</v>
      </c>
      <c r="I15" s="38">
        <f>H15+APRIL!H15+MEI!H15</f>
        <v>33354000</v>
      </c>
      <c r="J15" s="26"/>
      <c r="K15" s="26">
        <f>G15-I15</f>
        <v>56646000</v>
      </c>
      <c r="L15" s="14">
        <f t="shared" si="1"/>
        <v>37.059999999999995</v>
      </c>
      <c r="M15" s="26" t="e">
        <f>#REF!-I15</f>
        <v>#REF!</v>
      </c>
      <c r="N15" s="15" t="e">
        <f>I15/#REF!*100</f>
        <v>#REF!</v>
      </c>
    </row>
    <row r="16" spans="1:17" ht="15.75" x14ac:dyDescent="0.25">
      <c r="A16" s="91" t="s">
        <v>35</v>
      </c>
      <c r="B16" s="57" t="s">
        <v>36</v>
      </c>
      <c r="C16" s="20"/>
      <c r="D16" s="20"/>
      <c r="E16" s="131"/>
      <c r="F16" s="21"/>
      <c r="G16" s="22">
        <f>120000000</f>
        <v>120000000</v>
      </c>
      <c r="H16" s="22">
        <v>14700000</v>
      </c>
      <c r="I16" s="113">
        <f>H16+APRIL!H16+MEI!H16</f>
        <v>27530000</v>
      </c>
      <c r="J16" s="22"/>
      <c r="K16" s="22">
        <f>G16-I16</f>
        <v>92470000</v>
      </c>
      <c r="L16" s="14">
        <f t="shared" si="1"/>
        <v>22.941666666666666</v>
      </c>
      <c r="M16" s="22" t="e">
        <f>#REF!-I16</f>
        <v>#REF!</v>
      </c>
      <c r="N16" s="15" t="e">
        <f>I16/#REF!*100</f>
        <v>#REF!</v>
      </c>
    </row>
    <row r="17" spans="1:14" ht="15.75" x14ac:dyDescent="0.25">
      <c r="A17" s="94" t="s">
        <v>37</v>
      </c>
      <c r="B17" s="27" t="s">
        <v>38</v>
      </c>
      <c r="C17" s="27"/>
      <c r="D17" s="27"/>
      <c r="E17" s="27"/>
      <c r="F17" s="27"/>
      <c r="G17" s="64">
        <f>G18</f>
        <v>148500000</v>
      </c>
      <c r="H17" s="64">
        <f>H18</f>
        <v>16519242</v>
      </c>
      <c r="I17" s="113">
        <f>I18</f>
        <v>32126286</v>
      </c>
      <c r="J17" s="64"/>
      <c r="K17" s="64">
        <f>K18</f>
        <v>116373714</v>
      </c>
      <c r="L17" s="14">
        <f t="shared" si="1"/>
        <v>21.633862626262626</v>
      </c>
      <c r="M17" s="64" t="e">
        <f>M18+#REF!</f>
        <v>#REF!</v>
      </c>
      <c r="N17" s="15" t="e">
        <f>I17/#REF!*100</f>
        <v>#REF!</v>
      </c>
    </row>
    <row r="18" spans="1:14" ht="15.75" x14ac:dyDescent="0.25">
      <c r="A18" s="95"/>
      <c r="B18" s="132">
        <v>1</v>
      </c>
      <c r="C18" s="30" t="s">
        <v>39</v>
      </c>
      <c r="D18" s="30"/>
      <c r="E18" s="30"/>
      <c r="F18" s="27"/>
      <c r="G18" s="62">
        <v>148500000</v>
      </c>
      <c r="H18" s="62">
        <v>16519242</v>
      </c>
      <c r="I18" s="38">
        <f>H18+APRIL!H18+MEI!H18</f>
        <v>32126286</v>
      </c>
      <c r="J18" s="26"/>
      <c r="K18" s="26">
        <f>G18-I18</f>
        <v>116373714</v>
      </c>
      <c r="L18" s="14">
        <f t="shared" si="1"/>
        <v>21.633862626262626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93" t="s">
        <v>41</v>
      </c>
      <c r="B19" s="159" t="s">
        <v>42</v>
      </c>
      <c r="C19" s="160"/>
      <c r="D19" s="160"/>
      <c r="E19" s="131"/>
      <c r="F19" s="21"/>
      <c r="G19" s="22">
        <f>SUM(G20:G30)</f>
        <v>1517400000</v>
      </c>
      <c r="H19" s="22">
        <f>SUM(H20:H30)</f>
        <v>216052855</v>
      </c>
      <c r="I19" s="22">
        <f>SUM(I20:I30)</f>
        <v>443488394</v>
      </c>
      <c r="J19" s="103">
        <f>J20</f>
        <v>274000</v>
      </c>
      <c r="K19" s="22">
        <f>SUM(K20:K30)</f>
        <v>1073911606</v>
      </c>
      <c r="L19" s="14">
        <f t="shared" si="1"/>
        <v>29.226861341768817</v>
      </c>
      <c r="M19" s="22" t="e">
        <f t="shared" ref="M19" si="4">M20+M21</f>
        <v>#REF!</v>
      </c>
      <c r="N19" s="15" t="e">
        <f>I19/#REF!*100</f>
        <v>#REF!</v>
      </c>
    </row>
    <row r="20" spans="1:14" ht="15.75" x14ac:dyDescent="0.25">
      <c r="A20" s="32" t="s">
        <v>43</v>
      </c>
      <c r="B20" s="55">
        <v>1</v>
      </c>
      <c r="C20" s="24" t="s">
        <v>45</v>
      </c>
      <c r="D20" s="24"/>
      <c r="E20" s="53"/>
      <c r="F20" s="54"/>
      <c r="G20" s="65">
        <v>900000000</v>
      </c>
      <c r="H20" s="65">
        <v>196301843</v>
      </c>
      <c r="I20" s="38">
        <f>H20+APRIL!H20+MEI!H20</f>
        <v>337960962</v>
      </c>
      <c r="J20" s="104">
        <f>'[2]Alkes BHP'!$G$18</f>
        <v>274000</v>
      </c>
      <c r="K20" s="65">
        <f t="shared" ref="K20:K31" si="5">G20-I20</f>
        <v>562039038</v>
      </c>
      <c r="L20" s="14">
        <f t="shared" si="1"/>
        <v>37.551217999999999</v>
      </c>
      <c r="M20" s="65" t="e">
        <f>#REF!-I20</f>
        <v>#REF!</v>
      </c>
      <c r="N20" s="15" t="e">
        <f>I20/#REF!*100</f>
        <v>#REF!</v>
      </c>
    </row>
    <row r="21" spans="1:14" ht="15.75" x14ac:dyDescent="0.25">
      <c r="A21" s="32" t="s">
        <v>43</v>
      </c>
      <c r="B21" s="60">
        <v>2</v>
      </c>
      <c r="C21" s="24" t="s">
        <v>46</v>
      </c>
      <c r="D21" s="33"/>
      <c r="E21" s="17"/>
      <c r="F21" s="34"/>
      <c r="G21" s="26">
        <v>9000000</v>
      </c>
      <c r="H21" s="26"/>
      <c r="I21" s="38">
        <f>H21+APRIL!H21+MEI!H21</f>
        <v>0</v>
      </c>
      <c r="J21" s="104"/>
      <c r="K21" s="65">
        <f t="shared" si="5"/>
        <v>9000000</v>
      </c>
      <c r="L21" s="14">
        <f t="shared" si="1"/>
        <v>0</v>
      </c>
      <c r="M21" s="65" t="e">
        <f>#REF!-I21</f>
        <v>#REF!</v>
      </c>
      <c r="N21" s="15" t="e">
        <f>I21/#REF!*100</f>
        <v>#REF!</v>
      </c>
    </row>
    <row r="22" spans="1:14" ht="15.75" x14ac:dyDescent="0.25">
      <c r="A22" s="32" t="s">
        <v>47</v>
      </c>
      <c r="B22" s="55">
        <v>3</v>
      </c>
      <c r="C22" s="29" t="s">
        <v>48</v>
      </c>
      <c r="D22" s="47"/>
      <c r="E22" s="47"/>
      <c r="F22" s="66"/>
      <c r="G22" s="67">
        <v>4500000</v>
      </c>
      <c r="H22" s="67"/>
      <c r="I22" s="38">
        <f>H22+APRIL!H22+MEI!H22</f>
        <v>0</v>
      </c>
      <c r="J22" s="104"/>
      <c r="K22" s="65">
        <f t="shared" si="5"/>
        <v>4500000</v>
      </c>
      <c r="L22" s="14">
        <f t="shared" si="1"/>
        <v>0</v>
      </c>
      <c r="M22" s="65" t="e">
        <f>#REF!-I22</f>
        <v>#REF!</v>
      </c>
      <c r="N22" s="15" t="e">
        <f>I22/#REF!*100</f>
        <v>#REF!</v>
      </c>
    </row>
    <row r="23" spans="1:14" ht="15.75" x14ac:dyDescent="0.25">
      <c r="A23" s="32" t="s">
        <v>49</v>
      </c>
      <c r="B23" s="19">
        <v>4</v>
      </c>
      <c r="C23" s="29" t="s">
        <v>50</v>
      </c>
      <c r="D23" s="53"/>
      <c r="E23" s="24"/>
      <c r="F23" s="54"/>
      <c r="G23" s="65">
        <v>4500000</v>
      </c>
      <c r="H23" s="65"/>
      <c r="I23" s="38">
        <f>H23+APRIL!H23+MEI!H23</f>
        <v>0</v>
      </c>
      <c r="J23" s="104"/>
      <c r="K23" s="65">
        <f t="shared" si="5"/>
        <v>4500000</v>
      </c>
      <c r="L23" s="14">
        <f t="shared" si="1"/>
        <v>0</v>
      </c>
      <c r="M23" s="65" t="e">
        <f>#REF!-I23</f>
        <v>#REF!</v>
      </c>
      <c r="N23" s="15" t="e">
        <f>I23/#REF!*100</f>
        <v>#REF!</v>
      </c>
    </row>
    <row r="24" spans="1:14" ht="15.75" x14ac:dyDescent="0.25">
      <c r="A24" s="32" t="s">
        <v>51</v>
      </c>
      <c r="B24" s="55">
        <v>5</v>
      </c>
      <c r="C24" s="29" t="s">
        <v>52</v>
      </c>
      <c r="D24" s="53"/>
      <c r="E24" s="24"/>
      <c r="F24" s="54"/>
      <c r="G24" s="65">
        <v>225000000</v>
      </c>
      <c r="H24" s="65"/>
      <c r="I24" s="38">
        <f>H24+APRIL!H24+MEI!H24</f>
        <v>49500000</v>
      </c>
      <c r="J24" s="104"/>
      <c r="K24" s="65">
        <f t="shared" si="5"/>
        <v>175500000</v>
      </c>
      <c r="L24" s="14">
        <f t="shared" si="1"/>
        <v>22</v>
      </c>
      <c r="M24" s="65" t="e">
        <f>#REF!-I24</f>
        <v>#REF!</v>
      </c>
      <c r="N24" s="15" t="e">
        <f>I24/#REF!*100</f>
        <v>#REF!</v>
      </c>
    </row>
    <row r="25" spans="1:14" ht="15.75" x14ac:dyDescent="0.25">
      <c r="A25" s="32" t="s">
        <v>53</v>
      </c>
      <c r="B25" s="19">
        <v>6</v>
      </c>
      <c r="C25" s="29" t="s">
        <v>54</v>
      </c>
      <c r="D25" s="53"/>
      <c r="E25" s="24"/>
      <c r="F25" s="54"/>
      <c r="G25" s="65">
        <v>13500000</v>
      </c>
      <c r="H25" s="65"/>
      <c r="I25" s="38">
        <f>H25+APRIL!H25+MEI!H25</f>
        <v>0</v>
      </c>
      <c r="J25" s="104"/>
      <c r="K25" s="65">
        <f t="shared" si="5"/>
        <v>13500000</v>
      </c>
      <c r="L25" s="14">
        <f t="shared" si="1"/>
        <v>0</v>
      </c>
      <c r="M25" s="65" t="e">
        <f>#REF!-I25</f>
        <v>#REF!</v>
      </c>
      <c r="N25" s="15" t="e">
        <f>I25/#REF!*100</f>
        <v>#REF!</v>
      </c>
    </row>
    <row r="26" spans="1:14" ht="15.75" x14ac:dyDescent="0.25">
      <c r="A26" s="32" t="s">
        <v>55</v>
      </c>
      <c r="B26" s="19">
        <v>7</v>
      </c>
      <c r="C26" s="24" t="s">
        <v>56</v>
      </c>
      <c r="D26" s="53"/>
      <c r="E26" s="24"/>
      <c r="F26" s="54"/>
      <c r="G26" s="65">
        <v>18000000</v>
      </c>
      <c r="H26" s="65"/>
      <c r="I26" s="38">
        <f>H26+APRIL!H26+MEI!H26</f>
        <v>0</v>
      </c>
      <c r="J26" s="104"/>
      <c r="K26" s="65">
        <f t="shared" si="5"/>
        <v>18000000</v>
      </c>
      <c r="L26" s="14">
        <f t="shared" si="1"/>
        <v>0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 t="s">
        <v>57</v>
      </c>
      <c r="B27" s="19">
        <v>8</v>
      </c>
      <c r="C27" s="29" t="s">
        <v>58</v>
      </c>
      <c r="D27" s="59"/>
      <c r="E27" s="29"/>
      <c r="F27" s="25"/>
      <c r="G27" s="26">
        <v>72000000</v>
      </c>
      <c r="H27" s="26">
        <v>10851012</v>
      </c>
      <c r="I27" s="38">
        <f>H27+APRIL!H27+MEI!H27</f>
        <v>33837432</v>
      </c>
      <c r="J27" s="104"/>
      <c r="K27" s="65">
        <f t="shared" si="5"/>
        <v>38162568</v>
      </c>
      <c r="L27" s="14">
        <f t="shared" si="1"/>
        <v>46.996433333333329</v>
      </c>
      <c r="M27" s="65" t="e">
        <f>#REF!-I27</f>
        <v>#REF!</v>
      </c>
      <c r="N27" s="15" t="e">
        <f>I27/#REF!*100</f>
        <v>#REF!</v>
      </c>
    </row>
    <row r="28" spans="1:14" ht="22.5" customHeight="1" x14ac:dyDescent="0.25">
      <c r="A28" s="32" t="s">
        <v>59</v>
      </c>
      <c r="B28" s="19">
        <v>9</v>
      </c>
      <c r="C28" s="24" t="s">
        <v>60</v>
      </c>
      <c r="D28" s="53"/>
      <c r="E28" s="24"/>
      <c r="F28" s="54"/>
      <c r="G28" s="65">
        <v>262800000</v>
      </c>
      <c r="H28" s="65">
        <v>8900000</v>
      </c>
      <c r="I28" s="38">
        <f>H28+APRIL!H28+MEI!H28</f>
        <v>22190000</v>
      </c>
      <c r="J28" s="104"/>
      <c r="K28" s="65">
        <f t="shared" si="5"/>
        <v>240610000</v>
      </c>
      <c r="L28" s="14">
        <f t="shared" si="1"/>
        <v>8.4436834094368329</v>
      </c>
      <c r="M28" s="65" t="e">
        <f>#REF!-I28</f>
        <v>#REF!</v>
      </c>
      <c r="N28" s="15" t="e">
        <f>I28/#REF!*100</f>
        <v>#REF!</v>
      </c>
    </row>
    <row r="29" spans="1:14" ht="26.25" customHeight="1" x14ac:dyDescent="0.25">
      <c r="A29" s="32" t="s">
        <v>61</v>
      </c>
      <c r="B29" s="60">
        <v>10</v>
      </c>
      <c r="C29" s="29" t="s">
        <v>62</v>
      </c>
      <c r="D29" s="59"/>
      <c r="E29" s="29"/>
      <c r="F29" s="25"/>
      <c r="G29" s="26">
        <v>3600000</v>
      </c>
      <c r="H29" s="65"/>
      <c r="I29" s="38">
        <f>H29+APRIL!H29+MEI!H29</f>
        <v>0</v>
      </c>
      <c r="J29" s="104"/>
      <c r="K29" s="65">
        <f t="shared" si="5"/>
        <v>3600000</v>
      </c>
      <c r="L29" s="14">
        <f t="shared" si="1"/>
        <v>0</v>
      </c>
      <c r="M29" s="65" t="e">
        <f>#REF!-I29</f>
        <v>#REF!</v>
      </c>
      <c r="N29" s="15" t="e">
        <f>I29/#REF!*100</f>
        <v>#REF!</v>
      </c>
    </row>
    <row r="30" spans="1:14" ht="15.75" x14ac:dyDescent="0.25">
      <c r="A30" s="32" t="s">
        <v>63</v>
      </c>
      <c r="B30" s="60">
        <v>11</v>
      </c>
      <c r="C30" s="29" t="s">
        <v>64</v>
      </c>
      <c r="D30" s="59"/>
      <c r="E30" s="29"/>
      <c r="F30" s="25"/>
      <c r="G30" s="26">
        <v>4500000</v>
      </c>
      <c r="H30" s="65"/>
      <c r="I30" s="38">
        <f>H30+APRIL!H30+MEI!H30</f>
        <v>0</v>
      </c>
      <c r="J30" s="104"/>
      <c r="K30" s="65">
        <f t="shared" si="5"/>
        <v>4500000</v>
      </c>
      <c r="L30" s="14">
        <f t="shared" si="1"/>
        <v>0</v>
      </c>
      <c r="M30" s="65" t="e">
        <f>#REF!-I30</f>
        <v>#REF!</v>
      </c>
      <c r="N30" s="15" t="e">
        <f>I30/#REF!*100</f>
        <v>#REF!</v>
      </c>
    </row>
    <row r="31" spans="1:14" ht="15.75" x14ac:dyDescent="0.25">
      <c r="A31" s="32" t="s">
        <v>65</v>
      </c>
      <c r="B31" s="57" t="s">
        <v>66</v>
      </c>
      <c r="C31" s="20"/>
      <c r="D31" s="131"/>
      <c r="E31" s="20"/>
      <c r="F31" s="21"/>
      <c r="G31" s="22">
        <v>4500000000</v>
      </c>
      <c r="H31" s="22">
        <v>529333061</v>
      </c>
      <c r="I31" s="113">
        <f>H31+APRIL!H31+MEI!H31</f>
        <v>1984884325</v>
      </c>
      <c r="J31" s="103">
        <f>'[2]OBAT BLUD'!$G$57</f>
        <v>1522005</v>
      </c>
      <c r="K31" s="22">
        <f t="shared" si="5"/>
        <v>2515115675</v>
      </c>
      <c r="L31" s="14">
        <f t="shared" si="1"/>
        <v>44.10854055555555</v>
      </c>
      <c r="M31" s="22" t="e">
        <f>#REF!-I31</f>
        <v>#REF!</v>
      </c>
      <c r="N31" s="15" t="e">
        <f>I31/#REF!*100</f>
        <v>#REF!</v>
      </c>
    </row>
    <row r="32" spans="1:14" ht="15.75" x14ac:dyDescent="0.25">
      <c r="A32" s="32" t="s">
        <v>67</v>
      </c>
      <c r="B32" s="69" t="s">
        <v>68</v>
      </c>
      <c r="C32" s="70"/>
      <c r="D32" s="20"/>
      <c r="E32" s="71"/>
      <c r="F32" s="72"/>
      <c r="G32" s="22">
        <f t="shared" ref="G32:K32" si="6">SUM(G33:G35)</f>
        <v>4005000000</v>
      </c>
      <c r="H32" s="22">
        <f>H33+H34+H35</f>
        <v>355535267</v>
      </c>
      <c r="I32" s="22">
        <f>I33+I34+I35</f>
        <v>1006761809</v>
      </c>
      <c r="J32" s="103"/>
      <c r="K32" s="22">
        <f t="shared" si="6"/>
        <v>2998238191</v>
      </c>
      <c r="L32" s="14">
        <f t="shared" si="1"/>
        <v>25.137623196004995</v>
      </c>
      <c r="M32" s="22" t="e">
        <f>SUM(M33:M34)</f>
        <v>#REF!</v>
      </c>
      <c r="N32" s="15" t="e">
        <f>I32/#REF!*100</f>
        <v>#REF!</v>
      </c>
    </row>
    <row r="33" spans="1:14" ht="15.75" x14ac:dyDescent="0.25">
      <c r="A33" s="32"/>
      <c r="B33" s="130">
        <v>1</v>
      </c>
      <c r="C33" s="42" t="s">
        <v>69</v>
      </c>
      <c r="D33" s="24"/>
      <c r="E33" s="71"/>
      <c r="F33" s="72"/>
      <c r="G33" s="65">
        <v>3348000000</v>
      </c>
      <c r="H33" s="65">
        <v>312671550</v>
      </c>
      <c r="I33" s="38">
        <f>H33+APRIL!H33+MEI!H33</f>
        <v>903283030</v>
      </c>
      <c r="J33" s="104"/>
      <c r="K33" s="65">
        <f>G33-I33</f>
        <v>2444716970</v>
      </c>
      <c r="L33" s="14">
        <f t="shared" si="1"/>
        <v>26.979779868578259</v>
      </c>
      <c r="M33" s="65" t="e">
        <f>#REF!-I33</f>
        <v>#REF!</v>
      </c>
      <c r="N33" s="15" t="e">
        <f>I33/#REF!*100</f>
        <v>#REF!</v>
      </c>
    </row>
    <row r="34" spans="1:14" ht="15.75" x14ac:dyDescent="0.25">
      <c r="A34" s="32"/>
      <c r="B34" s="130">
        <v>2</v>
      </c>
      <c r="C34" s="42" t="s">
        <v>70</v>
      </c>
      <c r="D34" s="24"/>
      <c r="E34" s="71"/>
      <c r="F34" s="72"/>
      <c r="G34" s="65">
        <v>387000000</v>
      </c>
      <c r="H34" s="65">
        <v>30015000</v>
      </c>
      <c r="I34" s="38">
        <f>H34+APRIL!H34+MEI!H34</f>
        <v>60132500</v>
      </c>
      <c r="J34" s="104"/>
      <c r="K34" s="65">
        <f>G34-I34</f>
        <v>326867500</v>
      </c>
      <c r="L34" s="14">
        <f t="shared" si="1"/>
        <v>15.538113695090438</v>
      </c>
      <c r="M34" s="65" t="e">
        <f>#REF!-I34</f>
        <v>#REF!</v>
      </c>
      <c r="N34" s="15" t="e">
        <f>I34/#REF!*100</f>
        <v>#REF!</v>
      </c>
    </row>
    <row r="35" spans="1:14" ht="15.75" x14ac:dyDescent="0.25">
      <c r="A35" s="32"/>
      <c r="B35" s="130">
        <v>3</v>
      </c>
      <c r="C35" s="42" t="s">
        <v>71</v>
      </c>
      <c r="D35" s="24"/>
      <c r="E35" s="71"/>
      <c r="F35" s="72"/>
      <c r="G35" s="65">
        <v>270000000</v>
      </c>
      <c r="H35" s="65">
        <v>12848717</v>
      </c>
      <c r="I35" s="38">
        <f>H35+APRIL!H35+MEI!H35</f>
        <v>43346279</v>
      </c>
      <c r="J35" s="104"/>
      <c r="K35" s="65">
        <f>G35-I35</f>
        <v>226653721</v>
      </c>
      <c r="L35" s="14"/>
      <c r="M35" s="65"/>
      <c r="N35" s="15"/>
    </row>
    <row r="36" spans="1:14" ht="15.75" x14ac:dyDescent="0.25">
      <c r="A36" s="32" t="s">
        <v>74</v>
      </c>
      <c r="B36" s="49" t="s">
        <v>75</v>
      </c>
      <c r="C36" s="33"/>
      <c r="D36" s="75"/>
      <c r="E36" s="33"/>
      <c r="F36" s="34"/>
      <c r="G36" s="31">
        <f t="shared" ref="G36:M36" si="7">G37+G38</f>
        <v>126000000</v>
      </c>
      <c r="H36" s="31">
        <f>H37+H38</f>
        <v>20619346</v>
      </c>
      <c r="I36" s="31">
        <f>I37+I38</f>
        <v>39390250</v>
      </c>
      <c r="J36" s="105"/>
      <c r="K36" s="31">
        <f t="shared" si="7"/>
        <v>86609750</v>
      </c>
      <c r="L36" s="14">
        <f t="shared" ref="L36:L58" si="8">I36/G36*100</f>
        <v>31.262103174603173</v>
      </c>
      <c r="M36" s="31" t="e">
        <f t="shared" si="7"/>
        <v>#REF!</v>
      </c>
      <c r="N36" s="15" t="e">
        <f>I36/#REF!*100</f>
        <v>#REF!</v>
      </c>
    </row>
    <row r="37" spans="1:14" ht="15.75" x14ac:dyDescent="0.25">
      <c r="A37" s="32" t="s">
        <v>76</v>
      </c>
      <c r="B37" s="23">
        <v>1</v>
      </c>
      <c r="C37" s="29" t="s">
        <v>77</v>
      </c>
      <c r="D37" s="73"/>
      <c r="E37" s="29"/>
      <c r="F37" s="25"/>
      <c r="G37" s="26">
        <v>54000000</v>
      </c>
      <c r="H37" s="26">
        <v>6160000</v>
      </c>
      <c r="I37" s="38">
        <f>H37+APRIL!H37+MEI!H37</f>
        <v>17640000</v>
      </c>
      <c r="J37" s="106"/>
      <c r="K37" s="26">
        <f>G37-I37</f>
        <v>36360000</v>
      </c>
      <c r="L37" s="14">
        <f t="shared" si="8"/>
        <v>32.666666666666664</v>
      </c>
      <c r="M37" s="26" t="e">
        <f>#REF!-I37</f>
        <v>#REF!</v>
      </c>
      <c r="N37" s="15" t="e">
        <f>I37/#REF!*100</f>
        <v>#REF!</v>
      </c>
    </row>
    <row r="38" spans="1:14" ht="15.75" x14ac:dyDescent="0.25">
      <c r="A38" s="32" t="s">
        <v>78</v>
      </c>
      <c r="B38" s="55">
        <v>2</v>
      </c>
      <c r="C38" s="24" t="s">
        <v>79</v>
      </c>
      <c r="D38" s="74"/>
      <c r="E38" s="24"/>
      <c r="F38" s="54"/>
      <c r="G38" s="26">
        <v>72000000</v>
      </c>
      <c r="H38" s="26">
        <v>14459346</v>
      </c>
      <c r="I38" s="38">
        <f>H38+APRIL!H38+MEI!H38</f>
        <v>21750250</v>
      </c>
      <c r="J38" s="106"/>
      <c r="K38" s="26">
        <f>G38-I38</f>
        <v>50249750</v>
      </c>
      <c r="L38" s="14">
        <f t="shared" si="8"/>
        <v>30.208680555555556</v>
      </c>
      <c r="M38" s="26" t="e">
        <f>#REF!-I38</f>
        <v>#REF!</v>
      </c>
      <c r="N38" s="15" t="e">
        <f>I38/#REF!*100</f>
        <v>#REF!</v>
      </c>
    </row>
    <row r="39" spans="1:14" ht="15.75" x14ac:dyDescent="0.25">
      <c r="A39" s="32" t="s">
        <v>80</v>
      </c>
      <c r="B39" s="57" t="s">
        <v>81</v>
      </c>
      <c r="C39" s="76"/>
      <c r="D39" s="76"/>
      <c r="E39" s="20"/>
      <c r="F39" s="21"/>
      <c r="G39" s="22">
        <f t="shared" ref="G39:M39" si="9">SUM(G40:G42)</f>
        <v>171000000</v>
      </c>
      <c r="H39" s="22">
        <f>H40+H41+H42</f>
        <v>9944712</v>
      </c>
      <c r="I39" s="22">
        <f>I40+I41+I42</f>
        <v>14855090</v>
      </c>
      <c r="J39" s="103"/>
      <c r="K39" s="22">
        <f t="shared" si="9"/>
        <v>156144910</v>
      </c>
      <c r="L39" s="14">
        <f t="shared" si="8"/>
        <v>8.6871871345029241</v>
      </c>
      <c r="M39" s="22" t="e">
        <f t="shared" si="9"/>
        <v>#REF!</v>
      </c>
      <c r="N39" s="15" t="e">
        <f>I39/#REF!*100</f>
        <v>#REF!</v>
      </c>
    </row>
    <row r="40" spans="1:14" ht="15.75" x14ac:dyDescent="0.25">
      <c r="A40" s="32"/>
      <c r="B40" s="79" t="s">
        <v>82</v>
      </c>
      <c r="C40" s="76"/>
      <c r="D40" s="76"/>
      <c r="E40" s="20"/>
      <c r="F40" s="21"/>
      <c r="G40" s="65">
        <v>72000000</v>
      </c>
      <c r="H40" s="65">
        <v>9944712</v>
      </c>
      <c r="I40" s="38">
        <f>H40+APRIL!H40+MEI!H40</f>
        <v>14855090</v>
      </c>
      <c r="J40" s="104"/>
      <c r="K40" s="65">
        <f>G40-I40</f>
        <v>57144910</v>
      </c>
      <c r="L40" s="14">
        <f t="shared" si="8"/>
        <v>20.632069444444447</v>
      </c>
      <c r="M40" s="65" t="e">
        <f>#REF!-I40</f>
        <v>#REF!</v>
      </c>
      <c r="N40" s="15" t="e">
        <f>I40/#REF!*100</f>
        <v>#REF!</v>
      </c>
    </row>
    <row r="41" spans="1:14" ht="15.75" x14ac:dyDescent="0.25">
      <c r="A41" s="32"/>
      <c r="B41" s="79" t="s">
        <v>83</v>
      </c>
      <c r="C41" s="76"/>
      <c r="D41" s="76"/>
      <c r="E41" s="20"/>
      <c r="F41" s="21"/>
      <c r="G41" s="65">
        <v>90000000</v>
      </c>
      <c r="H41" s="65"/>
      <c r="I41" s="38">
        <f>H41+APRIL!H41+MEI!H41</f>
        <v>0</v>
      </c>
      <c r="J41" s="104"/>
      <c r="K41" s="65">
        <f>G41-I41</f>
        <v>90000000</v>
      </c>
      <c r="L41" s="14">
        <f t="shared" si="8"/>
        <v>0</v>
      </c>
      <c r="M41" s="65" t="e">
        <f>#REF!-I41</f>
        <v>#REF!</v>
      </c>
      <c r="N41" s="15" t="e">
        <f>I41/#REF!*100</f>
        <v>#REF!</v>
      </c>
    </row>
    <row r="42" spans="1:14" ht="15.75" x14ac:dyDescent="0.25">
      <c r="A42" s="32"/>
      <c r="B42" s="79" t="s">
        <v>84</v>
      </c>
      <c r="C42" s="76"/>
      <c r="D42" s="76"/>
      <c r="E42" s="20"/>
      <c r="F42" s="21"/>
      <c r="G42" s="65">
        <v>9000000</v>
      </c>
      <c r="H42" s="65"/>
      <c r="I42" s="38">
        <f>H42+APRIL!H42+MEI!H42</f>
        <v>0</v>
      </c>
      <c r="J42" s="104"/>
      <c r="K42" s="65">
        <f>G42-I42</f>
        <v>9000000</v>
      </c>
      <c r="L42" s="14">
        <f t="shared" si="8"/>
        <v>0</v>
      </c>
      <c r="M42" s="65" t="e">
        <f>#REF!-I42</f>
        <v>#REF!</v>
      </c>
      <c r="N42" s="15" t="e">
        <f>I42/#REF!*100</f>
        <v>#REF!</v>
      </c>
    </row>
    <row r="43" spans="1:14" ht="15.75" x14ac:dyDescent="0.25">
      <c r="A43" s="32" t="s">
        <v>85</v>
      </c>
      <c r="B43" s="49" t="s">
        <v>86</v>
      </c>
      <c r="C43" s="33"/>
      <c r="D43" s="17"/>
      <c r="E43" s="33"/>
      <c r="F43" s="28"/>
      <c r="G43" s="31">
        <f>SUM(G44:G45)</f>
        <v>76500000</v>
      </c>
      <c r="H43" s="31">
        <f>H44+H45+H46</f>
        <v>0</v>
      </c>
      <c r="I43" s="31">
        <f>I44+I45+I46</f>
        <v>900000</v>
      </c>
      <c r="J43" s="105"/>
      <c r="K43" s="31">
        <f>SUM(K44:K45)</f>
        <v>76500000</v>
      </c>
      <c r="L43" s="14">
        <f t="shared" si="8"/>
        <v>1.1764705882352942</v>
      </c>
      <c r="M43" s="31" t="e">
        <f>SUM(M44:M45)</f>
        <v>#REF!</v>
      </c>
      <c r="N43" s="15" t="e">
        <f>I43/#REF!*100</f>
        <v>#REF!</v>
      </c>
    </row>
    <row r="44" spans="1:14" ht="15.75" x14ac:dyDescent="0.25">
      <c r="A44" s="77"/>
      <c r="B44" s="23" t="s">
        <v>72</v>
      </c>
      <c r="C44" s="29" t="s">
        <v>87</v>
      </c>
      <c r="D44" s="59"/>
      <c r="E44" s="29"/>
      <c r="F44" s="18"/>
      <c r="G44" s="26">
        <v>22500000</v>
      </c>
      <c r="H44" s="26"/>
      <c r="I44" s="38">
        <f>H44+APRIL!H44+MEI!H44</f>
        <v>0</v>
      </c>
      <c r="J44" s="106"/>
      <c r="K44" s="26">
        <f>G44-I44</f>
        <v>22500000</v>
      </c>
      <c r="L44" s="14">
        <f t="shared" si="8"/>
        <v>0</v>
      </c>
      <c r="M44" s="26" t="e">
        <f>#REF!-I44</f>
        <v>#REF!</v>
      </c>
      <c r="N44" s="15" t="e">
        <f>I44/#REF!*100</f>
        <v>#REF!</v>
      </c>
    </row>
    <row r="45" spans="1:14" ht="15.75" x14ac:dyDescent="0.25">
      <c r="A45" s="77"/>
      <c r="B45" s="23" t="s">
        <v>73</v>
      </c>
      <c r="C45" s="29" t="s">
        <v>88</v>
      </c>
      <c r="D45" s="59"/>
      <c r="E45" s="29"/>
      <c r="F45" s="18"/>
      <c r="G45" s="26">
        <v>54000000</v>
      </c>
      <c r="H45" s="26"/>
      <c r="I45" s="38">
        <f>H45+APRIL!H45+MEI!H45</f>
        <v>0</v>
      </c>
      <c r="J45" s="106"/>
      <c r="K45" s="26">
        <f>G45-I45</f>
        <v>54000000</v>
      </c>
      <c r="L45" s="14">
        <f t="shared" si="8"/>
        <v>0</v>
      </c>
      <c r="M45" s="26" t="e">
        <f>#REF!-I45</f>
        <v>#REF!</v>
      </c>
      <c r="N45" s="15" t="e">
        <f>I45/#REF!*100</f>
        <v>#REF!</v>
      </c>
    </row>
    <row r="46" spans="1:14" ht="15.75" x14ac:dyDescent="0.25">
      <c r="A46" s="77"/>
      <c r="B46" s="23">
        <v>3</v>
      </c>
      <c r="C46" s="112" t="s">
        <v>110</v>
      </c>
      <c r="D46" s="59"/>
      <c r="E46" s="29"/>
      <c r="F46" s="18"/>
      <c r="G46" s="26">
        <v>5400000</v>
      </c>
      <c r="H46" s="26"/>
      <c r="I46" s="38">
        <f>H46+APRIL!H46+MEI!H46</f>
        <v>900000</v>
      </c>
      <c r="J46" s="106"/>
      <c r="K46" s="26">
        <f>G46-I46</f>
        <v>4500000</v>
      </c>
      <c r="L46" s="14">
        <f t="shared" si="8"/>
        <v>16.666666666666664</v>
      </c>
      <c r="M46" s="26"/>
      <c r="N46" s="15"/>
    </row>
    <row r="47" spans="1:14" ht="15.75" x14ac:dyDescent="0.25">
      <c r="A47" s="32" t="s">
        <v>89</v>
      </c>
      <c r="B47" s="57" t="s">
        <v>90</v>
      </c>
      <c r="C47" s="61"/>
      <c r="D47" s="20"/>
      <c r="E47" s="20"/>
      <c r="F47" s="80"/>
      <c r="G47" s="22">
        <v>22500000</v>
      </c>
      <c r="H47" s="22">
        <v>5200000</v>
      </c>
      <c r="I47" s="113">
        <f>H47+APRIL!H47+MEI!H47</f>
        <v>6888000</v>
      </c>
      <c r="J47" s="106"/>
      <c r="K47" s="22">
        <f>G47-I47</f>
        <v>15612000</v>
      </c>
      <c r="L47" s="14">
        <f t="shared" si="8"/>
        <v>30.61333333333333</v>
      </c>
      <c r="M47" s="22" t="e">
        <f>#REF!-I47</f>
        <v>#REF!</v>
      </c>
      <c r="N47" s="15" t="e">
        <f>I47/#REF!*100</f>
        <v>#REF!</v>
      </c>
    </row>
    <row r="48" spans="1:14" ht="15.75" x14ac:dyDescent="0.25">
      <c r="A48" s="32" t="s">
        <v>91</v>
      </c>
      <c r="B48" s="57" t="s">
        <v>92</v>
      </c>
      <c r="C48" s="76"/>
      <c r="D48" s="131"/>
      <c r="E48" s="20"/>
      <c r="F48" s="80"/>
      <c r="G48" s="22">
        <f>SUM(G49:G49)</f>
        <v>13500000</v>
      </c>
      <c r="H48" s="22">
        <f>H49</f>
        <v>4770000</v>
      </c>
      <c r="I48" s="22">
        <f>I49</f>
        <v>4770000</v>
      </c>
      <c r="J48" s="103"/>
      <c r="K48" s="22">
        <f>SUM(K49:K49)</f>
        <v>8730000</v>
      </c>
      <c r="L48" s="14">
        <f t="shared" si="8"/>
        <v>35.333333333333336</v>
      </c>
      <c r="M48" s="22" t="e">
        <f>SUM(M49:M49)</f>
        <v>#REF!</v>
      </c>
      <c r="N48" s="15" t="e">
        <f>I48/#REF!*100</f>
        <v>#REF!</v>
      </c>
    </row>
    <row r="49" spans="1:14" ht="15.75" x14ac:dyDescent="0.25">
      <c r="A49" s="77"/>
      <c r="B49" s="23">
        <v>2</v>
      </c>
      <c r="C49" s="73" t="s">
        <v>93</v>
      </c>
      <c r="D49" s="17"/>
      <c r="E49" s="29"/>
      <c r="F49" s="28"/>
      <c r="G49" s="26">
        <v>13500000</v>
      </c>
      <c r="H49" s="26">
        <v>4770000</v>
      </c>
      <c r="I49" s="38">
        <f>H49+APRIL!H49+MEI!H49</f>
        <v>4770000</v>
      </c>
      <c r="J49" s="106"/>
      <c r="K49" s="26">
        <f>G49-I49</f>
        <v>8730000</v>
      </c>
      <c r="L49" s="14">
        <f t="shared" si="8"/>
        <v>35.333333333333336</v>
      </c>
      <c r="M49" s="26" t="e">
        <f>#REF!-I49</f>
        <v>#REF!</v>
      </c>
      <c r="N49" s="15" t="e">
        <f>I49/#REF!*100</f>
        <v>#REF!</v>
      </c>
    </row>
    <row r="50" spans="1:14" ht="15.75" x14ac:dyDescent="0.25">
      <c r="A50" s="32" t="s">
        <v>94</v>
      </c>
      <c r="B50" s="83" t="s">
        <v>95</v>
      </c>
      <c r="C50" s="33"/>
      <c r="D50" s="76"/>
      <c r="E50" s="33"/>
      <c r="F50" s="28"/>
      <c r="G50" s="31">
        <f t="shared" ref="G50:M50" si="10">SUM(G51:G55)</f>
        <v>225000000</v>
      </c>
      <c r="H50" s="31">
        <f>H51+H52+H53+H54+H55</f>
        <v>14215636</v>
      </c>
      <c r="I50" s="31">
        <f>I51+I52+I53+I54+I55</f>
        <v>117502485</v>
      </c>
      <c r="J50" s="105"/>
      <c r="K50" s="31">
        <f t="shared" si="10"/>
        <v>107497515</v>
      </c>
      <c r="L50" s="14">
        <f t="shared" si="8"/>
        <v>52.223326666666672</v>
      </c>
      <c r="M50" s="31" t="e">
        <f t="shared" si="10"/>
        <v>#REF!</v>
      </c>
      <c r="N50" s="15" t="e">
        <f>I50/#REF!*100</f>
        <v>#REF!</v>
      </c>
    </row>
    <row r="51" spans="1:14" ht="15.75" x14ac:dyDescent="0.25">
      <c r="A51" s="16"/>
      <c r="B51" s="84">
        <v>1</v>
      </c>
      <c r="C51" s="29" t="s">
        <v>96</v>
      </c>
      <c r="D51" s="74"/>
      <c r="E51" s="29"/>
      <c r="F51" s="18"/>
      <c r="G51" s="26">
        <v>135000000</v>
      </c>
      <c r="H51" s="26">
        <v>14215636</v>
      </c>
      <c r="I51" s="38">
        <f>H51+APRIL!H51+MEI!H51</f>
        <v>117502485</v>
      </c>
      <c r="J51" s="106"/>
      <c r="K51" s="26">
        <f>G51-I51</f>
        <v>17497515</v>
      </c>
      <c r="L51" s="14">
        <f t="shared" si="8"/>
        <v>87.038877777777785</v>
      </c>
      <c r="M51" s="26" t="e">
        <f>#REF!-I51</f>
        <v>#REF!</v>
      </c>
      <c r="N51" s="15" t="e">
        <f>I51/#REF!*100</f>
        <v>#REF!</v>
      </c>
    </row>
    <row r="52" spans="1:14" ht="15.75" x14ac:dyDescent="0.25">
      <c r="A52" s="16"/>
      <c r="B52" s="23">
        <v>2</v>
      </c>
      <c r="C52" s="85" t="s">
        <v>97</v>
      </c>
      <c r="D52" s="29"/>
      <c r="E52" s="85"/>
      <c r="F52" s="86"/>
      <c r="G52" s="38">
        <v>27000000</v>
      </c>
      <c r="H52" s="38"/>
      <c r="I52" s="38">
        <f>H52+APRIL!H52+MEI!H52</f>
        <v>0</v>
      </c>
      <c r="J52" s="106"/>
      <c r="K52" s="26">
        <f>G52-I52</f>
        <v>27000000</v>
      </c>
      <c r="L52" s="14">
        <f t="shared" si="8"/>
        <v>0</v>
      </c>
      <c r="M52" s="26" t="e">
        <f>#REF!-I52</f>
        <v>#REF!</v>
      </c>
      <c r="N52" s="15" t="e">
        <f>I52/#REF!*100</f>
        <v>#REF!</v>
      </c>
    </row>
    <row r="53" spans="1:14" ht="15.75" x14ac:dyDescent="0.25">
      <c r="A53" s="16"/>
      <c r="B53" s="87">
        <v>3</v>
      </c>
      <c r="C53" s="30" t="s">
        <v>98</v>
      </c>
      <c r="D53" s="29"/>
      <c r="E53" s="29"/>
      <c r="F53" s="25"/>
      <c r="G53" s="26">
        <v>4500000</v>
      </c>
      <c r="H53" s="26"/>
      <c r="I53" s="38">
        <f>H53+APRIL!H53+MEI!H53</f>
        <v>0</v>
      </c>
      <c r="J53" s="106"/>
      <c r="K53" s="26">
        <f>G53-I53</f>
        <v>4500000</v>
      </c>
      <c r="L53" s="14">
        <f t="shared" si="8"/>
        <v>0</v>
      </c>
      <c r="M53" s="26" t="e">
        <f>#REF!-I53</f>
        <v>#REF!</v>
      </c>
      <c r="N53" s="15" t="e">
        <f>I53/#REF!*100</f>
        <v>#REF!</v>
      </c>
    </row>
    <row r="54" spans="1:14" ht="15.75" x14ac:dyDescent="0.25">
      <c r="A54" s="77"/>
      <c r="B54" s="82">
        <v>4</v>
      </c>
      <c r="C54" s="53" t="s">
        <v>99</v>
      </c>
      <c r="D54" s="88"/>
      <c r="E54" s="24"/>
      <c r="F54" s="81"/>
      <c r="G54" s="65">
        <v>54000000</v>
      </c>
      <c r="H54" s="65"/>
      <c r="I54" s="38">
        <f>H54+APRIL!H54+MEI!H54</f>
        <v>0</v>
      </c>
      <c r="J54" s="106"/>
      <c r="K54" s="26">
        <f>G54-I54</f>
        <v>54000000</v>
      </c>
      <c r="L54" s="14">
        <f>I54/G54*100</f>
        <v>0</v>
      </c>
      <c r="M54" s="26" t="e">
        <f>#REF!-I54</f>
        <v>#REF!</v>
      </c>
      <c r="N54" s="15" t="e">
        <f>I54/#REF!*100</f>
        <v>#REF!</v>
      </c>
    </row>
    <row r="55" spans="1:14" ht="15.75" x14ac:dyDescent="0.25">
      <c r="A55" s="78"/>
      <c r="B55" s="82">
        <v>5</v>
      </c>
      <c r="C55" s="53" t="s">
        <v>100</v>
      </c>
      <c r="D55" s="88"/>
      <c r="E55" s="24"/>
      <c r="F55" s="81"/>
      <c r="G55" s="65">
        <v>4500000</v>
      </c>
      <c r="H55" s="65"/>
      <c r="I55" s="38">
        <f>H55+APRIL!H55+MEI!H55</f>
        <v>0</v>
      </c>
      <c r="J55" s="106"/>
      <c r="K55" s="26">
        <f>G55-I55</f>
        <v>4500000</v>
      </c>
      <c r="L55" s="14">
        <f t="shared" si="8"/>
        <v>0</v>
      </c>
      <c r="M55" s="26" t="e">
        <f>#REF!-I55</f>
        <v>#REF!</v>
      </c>
      <c r="N55" s="15" t="e">
        <f>I55/#REF!*100</f>
        <v>#REF!</v>
      </c>
    </row>
    <row r="56" spans="1:14" ht="15.75" x14ac:dyDescent="0.25">
      <c r="A56" s="16" t="s">
        <v>101</v>
      </c>
      <c r="B56" s="19" t="s">
        <v>102</v>
      </c>
      <c r="C56" s="76"/>
      <c r="D56" s="20"/>
      <c r="E56" s="20"/>
      <c r="F56" s="21"/>
      <c r="G56" s="22">
        <f>SUM(G57:G57)</f>
        <v>54000000</v>
      </c>
      <c r="H56" s="22">
        <f>H57</f>
        <v>10765000</v>
      </c>
      <c r="I56" s="22">
        <f>I57</f>
        <v>17455000</v>
      </c>
      <c r="J56" s="103"/>
      <c r="K56" s="22">
        <f>SUM(K57:K57)</f>
        <v>36545000</v>
      </c>
      <c r="L56" s="14">
        <f>I56/G56*100</f>
        <v>32.324074074074069</v>
      </c>
      <c r="M56" s="22" t="e">
        <f>SUM(M57:M57)</f>
        <v>#REF!</v>
      </c>
      <c r="N56" s="15" t="e">
        <f>I56/#REF!*100</f>
        <v>#REF!</v>
      </c>
    </row>
    <row r="57" spans="1:14" ht="15.75" x14ac:dyDescent="0.25">
      <c r="A57" s="78"/>
      <c r="B57" s="19">
        <v>1</v>
      </c>
      <c r="C57" s="89" t="s">
        <v>103</v>
      </c>
      <c r="D57" s="24"/>
      <c r="E57" s="24"/>
      <c r="F57" s="21"/>
      <c r="G57" s="65">
        <v>54000000</v>
      </c>
      <c r="H57" s="65">
        <v>10765000</v>
      </c>
      <c r="I57" s="38">
        <f>H57+APRIL!H57+MEI!H57</f>
        <v>17455000</v>
      </c>
      <c r="J57" s="104"/>
      <c r="K57" s="65">
        <f>G57-I57</f>
        <v>36545000</v>
      </c>
      <c r="L57" s="14">
        <f t="shared" si="8"/>
        <v>32.324074074074069</v>
      </c>
      <c r="M57" s="65" t="e">
        <f>#REF!-I57</f>
        <v>#REF!</v>
      </c>
      <c r="N57" s="15" t="e">
        <f>I57/#REF!*100</f>
        <v>#REF!</v>
      </c>
    </row>
    <row r="58" spans="1:14" ht="12.75" customHeight="1" x14ac:dyDescent="0.25">
      <c r="A58" s="16" t="s">
        <v>104</v>
      </c>
      <c r="B58" s="60" t="s">
        <v>105</v>
      </c>
      <c r="C58" s="74"/>
      <c r="D58" s="88"/>
      <c r="E58" s="24"/>
      <c r="F58" s="81"/>
      <c r="G58" s="22">
        <v>4500000</v>
      </c>
      <c r="H58" s="22"/>
      <c r="I58" s="38"/>
      <c r="J58" s="103"/>
      <c r="K58" s="22">
        <f>G58-I58</f>
        <v>4500000</v>
      </c>
      <c r="L58" s="14">
        <f t="shared" si="8"/>
        <v>0</v>
      </c>
      <c r="M58" s="22" t="e">
        <f>#REF!-I58</f>
        <v>#REF!</v>
      </c>
      <c r="N58" s="15" t="e">
        <f>I58/#REF!*100</f>
        <v>#REF!</v>
      </c>
    </row>
    <row r="59" spans="1:14" ht="12.75" customHeight="1" x14ac:dyDescent="0.2">
      <c r="A59" s="138"/>
      <c r="B59" s="140" t="s">
        <v>106</v>
      </c>
      <c r="C59" s="141"/>
      <c r="D59" s="141"/>
      <c r="E59" s="141"/>
      <c r="F59" s="142"/>
      <c r="G59" s="146">
        <f>G8+G11+G13+G16+G17+G19+G31+G32+G36+G39++G43+G50+G56+G58</f>
        <v>11802900000</v>
      </c>
      <c r="H59" s="146">
        <f>H8+H11+H13+H16+H17+H19+H31+H32+H36+H39++H43+H50+H56+H58</f>
        <v>1283980144</v>
      </c>
      <c r="I59" s="146">
        <f>I8+I11+I13+I16+I17+I19+I31+I32+I36+I39++I43+I50+I56+I58</f>
        <v>3934882626</v>
      </c>
      <c r="J59" s="146">
        <f>J8+J11+J13+J16+J17+J19+J31+J32+J36+J39++J43+J50+J56+J58</f>
        <v>1796005</v>
      </c>
      <c r="K59" s="146">
        <f>K8+K11+K13+K16+K17+K19+K31+K32+K36+K39++K43+K50+K56+K58</f>
        <v>7868917374</v>
      </c>
      <c r="L59" s="157">
        <f>I59/G59*100</f>
        <v>33.338269628650586</v>
      </c>
      <c r="M59" s="146" t="e">
        <f>+#REF!+#REF!+#REF!</f>
        <v>#REF!</v>
      </c>
      <c r="N59" s="157" t="e">
        <f>I59/#REF!*100</f>
        <v>#REF!</v>
      </c>
    </row>
    <row r="60" spans="1:14" ht="12.75" customHeight="1" x14ac:dyDescent="0.2">
      <c r="A60" s="139"/>
      <c r="B60" s="143"/>
      <c r="C60" s="144"/>
      <c r="D60" s="144"/>
      <c r="E60" s="144"/>
      <c r="F60" s="145"/>
      <c r="G60" s="147"/>
      <c r="H60" s="147"/>
      <c r="I60" s="147"/>
      <c r="J60" s="147"/>
      <c r="K60" s="147"/>
      <c r="L60" s="158"/>
      <c r="M60" s="147"/>
      <c r="N60" s="158"/>
    </row>
    <row r="63" spans="1:14" ht="15" x14ac:dyDescent="0.2">
      <c r="C63" s="122" t="s">
        <v>128</v>
      </c>
      <c r="D63" s="122"/>
      <c r="E63" s="114"/>
      <c r="F63" s="122" t="s">
        <v>118</v>
      </c>
      <c r="G63" s="122" t="s">
        <v>127</v>
      </c>
      <c r="H63" s="114"/>
      <c r="I63" s="122"/>
      <c r="J63" s="114"/>
      <c r="M63" s="90"/>
    </row>
    <row r="64" spans="1:14" ht="14.25" x14ac:dyDescent="0.2">
      <c r="C64" s="163"/>
      <c r="D64" s="163"/>
      <c r="E64" s="163"/>
      <c r="F64" s="163"/>
      <c r="G64" s="163"/>
      <c r="H64" s="163"/>
    </row>
    <row r="65" spans="3:8" ht="15" x14ac:dyDescent="0.2">
      <c r="C65" s="115"/>
      <c r="D65" s="116"/>
      <c r="E65" s="116"/>
      <c r="F65" s="115"/>
      <c r="G65" s="116"/>
      <c r="H65" s="116"/>
    </row>
    <row r="66" spans="3:8" x14ac:dyDescent="0.2">
      <c r="C66" s="117"/>
      <c r="D66" s="118"/>
      <c r="E66" s="118"/>
      <c r="F66" s="117"/>
      <c r="G66" s="118"/>
      <c r="H66" s="118"/>
    </row>
    <row r="67" spans="3:8" x14ac:dyDescent="0.2">
      <c r="C67" s="117" t="s">
        <v>129</v>
      </c>
      <c r="D67" s="118"/>
      <c r="E67" s="118"/>
      <c r="F67" s="117" t="s">
        <v>115</v>
      </c>
      <c r="G67" s="118"/>
      <c r="H67" s="118"/>
    </row>
    <row r="68" spans="3:8" x14ac:dyDescent="0.2">
      <c r="C68" s="119" t="s">
        <v>130</v>
      </c>
      <c r="D68" s="120"/>
      <c r="E68" s="120"/>
      <c r="F68" s="119" t="s">
        <v>117</v>
      </c>
      <c r="G68" s="120"/>
      <c r="H68" s="120"/>
    </row>
  </sheetData>
  <mergeCells count="18">
    <mergeCell ref="B19:D19"/>
    <mergeCell ref="A1:K1"/>
    <mergeCell ref="A2:K2"/>
    <mergeCell ref="A3:K3"/>
    <mergeCell ref="A5:A7"/>
    <mergeCell ref="B6:F6"/>
    <mergeCell ref="A59:A60"/>
    <mergeCell ref="B59:F60"/>
    <mergeCell ref="G59:G60"/>
    <mergeCell ref="H59:H60"/>
    <mergeCell ref="I59:I60"/>
    <mergeCell ref="K59:K60"/>
    <mergeCell ref="L59:L60"/>
    <mergeCell ref="M59:M60"/>
    <mergeCell ref="N59:N60"/>
    <mergeCell ref="C64:E64"/>
    <mergeCell ref="F64:H64"/>
    <mergeCell ref="J59:J60"/>
  </mergeCells>
  <pageMargins left="0.43307086614173229" right="0.15748031496062992" top="0.15748031496062992" bottom="1.1417322834645669" header="0.15748031496062992" footer="0.31496062992125984"/>
  <pageSetup paperSize="14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6B0F-CE36-4862-A839-C9F3F1001929}">
  <sheetPr>
    <tabColor rgb="FFFFFF00"/>
  </sheetPr>
  <dimension ref="A1:Q37"/>
  <sheetViews>
    <sheetView topLeftCell="B1" zoomScale="90" zoomScaleNormal="90" workbookViewId="0">
      <selection activeCell="A2" sqref="A2:K2"/>
    </sheetView>
  </sheetViews>
  <sheetFormatPr defaultRowHeight="12.75" x14ac:dyDescent="0.2"/>
  <cols>
    <col min="1" max="1" width="32.85546875" hidden="1" customWidth="1"/>
    <col min="2" max="2" width="4.5703125" customWidth="1"/>
    <col min="5" max="5" width="54.28515625" customWidth="1"/>
    <col min="6" max="6" width="0.140625" customWidth="1"/>
    <col min="7" max="7" width="21.5703125" customWidth="1"/>
    <col min="8" max="8" width="20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131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32"/>
      <c r="B4" s="132"/>
      <c r="C4" s="132"/>
      <c r="D4" s="132"/>
      <c r="E4" s="132"/>
      <c r="F4" s="132"/>
      <c r="G4" s="2"/>
      <c r="H4" s="2"/>
      <c r="I4" s="2"/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5"/>
      <c r="F5" s="128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61"/>
      <c r="D6" s="161"/>
      <c r="E6" s="161"/>
      <c r="F6" s="151"/>
      <c r="G6" s="9" t="s">
        <v>7</v>
      </c>
      <c r="H6" s="9" t="s">
        <v>8</v>
      </c>
      <c r="I6" s="9" t="s">
        <v>125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29" t="s">
        <v>12</v>
      </c>
      <c r="G7" s="13" t="s">
        <v>13</v>
      </c>
      <c r="H7" s="13" t="s">
        <v>15</v>
      </c>
      <c r="I7" s="13" t="s">
        <v>126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>H9+H10</f>
        <v>40642712</v>
      </c>
      <c r="I8" s="31">
        <f>I9+I10</f>
        <v>139041954</v>
      </c>
      <c r="J8" s="31"/>
      <c r="K8" s="31">
        <f t="shared" si="0"/>
        <v>400958046</v>
      </c>
      <c r="L8" s="14">
        <f t="shared" ref="L8:L21" si="1">I8/G8*100</f>
        <v>25.748510000000003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37227712</v>
      </c>
      <c r="I9" s="38">
        <f>APRIL!H9+MEI!H9+'TW II MEDIS'!H9</f>
        <v>122450003</v>
      </c>
      <c r="J9" s="38"/>
      <c r="K9" s="38">
        <f>G9-I9</f>
        <v>327549997</v>
      </c>
      <c r="L9" s="14">
        <f t="shared" si="1"/>
        <v>27.211111777777781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3415000</v>
      </c>
      <c r="I10" s="38">
        <f>APRIL!H10+MEI!H10+'TW II MEDIS'!H10</f>
        <v>16591951</v>
      </c>
      <c r="J10" s="38"/>
      <c r="K10" s="38">
        <f>G10-I10</f>
        <v>73408049</v>
      </c>
      <c r="L10" s="14">
        <f>I10/G10*100</f>
        <v>18.435501111111112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8" t="s">
        <v>29</v>
      </c>
      <c r="B11" s="49" t="s">
        <v>30</v>
      </c>
      <c r="C11" s="24"/>
      <c r="D11" s="24"/>
      <c r="E11" s="53"/>
      <c r="F11" s="54"/>
      <c r="G11" s="22">
        <f>G12</f>
        <v>117000000</v>
      </c>
      <c r="H11" s="22">
        <f>H12</f>
        <v>27029103</v>
      </c>
      <c r="I11" s="22">
        <f>I12</f>
        <v>43805743</v>
      </c>
      <c r="J11" s="22"/>
      <c r="K11" s="22">
        <f>K12</f>
        <v>73194257</v>
      </c>
      <c r="L11" s="14">
        <f>I11/G11*100</f>
        <v>37.440805982905985</v>
      </c>
      <c r="M11" s="22" t="e">
        <f>M12+#REF!</f>
        <v>#REF!</v>
      </c>
      <c r="N11" s="15" t="e">
        <f>I11/#REF!*100</f>
        <v>#REF!</v>
      </c>
    </row>
    <row r="12" spans="1:17" ht="15.75" x14ac:dyDescent="0.25">
      <c r="A12" s="32" t="s">
        <v>31</v>
      </c>
      <c r="B12" s="55">
        <v>1</v>
      </c>
      <c r="C12" s="24" t="s">
        <v>32</v>
      </c>
      <c r="D12" s="24"/>
      <c r="E12" s="53"/>
      <c r="F12" s="54"/>
      <c r="G12" s="26">
        <v>117000000</v>
      </c>
      <c r="H12" s="26">
        <v>27029103</v>
      </c>
      <c r="I12" s="38">
        <f>H12+APRIL!H14+MEI!H14</f>
        <v>43805743</v>
      </c>
      <c r="J12" s="26"/>
      <c r="K12" s="26">
        <f>G12-I12</f>
        <v>73194257</v>
      </c>
      <c r="L12" s="14">
        <f t="shared" si="1"/>
        <v>37.440805982905985</v>
      </c>
      <c r="M12" s="26" t="e">
        <f>#REF!-I12</f>
        <v>#REF!</v>
      </c>
      <c r="N12" s="15" t="e">
        <f>I12/#REF!*100</f>
        <v>#REF!</v>
      </c>
    </row>
    <row r="13" spans="1:17" ht="15.75" x14ac:dyDescent="0.25">
      <c r="A13" s="91" t="s">
        <v>35</v>
      </c>
      <c r="B13" s="57" t="s">
        <v>36</v>
      </c>
      <c r="C13" s="20"/>
      <c r="D13" s="20"/>
      <c r="E13" s="131"/>
      <c r="F13" s="21"/>
      <c r="G13" s="22">
        <f>120000000</f>
        <v>120000000</v>
      </c>
      <c r="H13" s="22">
        <v>14700000</v>
      </c>
      <c r="I13" s="113">
        <f>H13+APRIL!H16+MEI!H16</f>
        <v>27530000</v>
      </c>
      <c r="J13" s="22"/>
      <c r="K13" s="22">
        <f>G13-I13</f>
        <v>92470000</v>
      </c>
      <c r="L13" s="14">
        <f t="shared" si="1"/>
        <v>22.941666666666666</v>
      </c>
      <c r="M13" s="22" t="e">
        <f>#REF!-I13</f>
        <v>#REF!</v>
      </c>
      <c r="N13" s="15" t="e">
        <f>I13/#REF!*100</f>
        <v>#REF!</v>
      </c>
    </row>
    <row r="14" spans="1:17" ht="15.75" x14ac:dyDescent="0.25">
      <c r="A14" s="93" t="s">
        <v>41</v>
      </c>
      <c r="B14" s="159" t="s">
        <v>42</v>
      </c>
      <c r="C14" s="160"/>
      <c r="D14" s="160"/>
      <c r="E14" s="131"/>
      <c r="F14" s="21"/>
      <c r="G14" s="22">
        <f>SUM(G15:G17)</f>
        <v>1167300000</v>
      </c>
      <c r="H14" s="22">
        <f>SUM(H15:H17)</f>
        <v>205201843</v>
      </c>
      <c r="I14" s="22">
        <f>SUM(I15:I17)</f>
        <v>360150962</v>
      </c>
      <c r="J14" s="103">
        <f>J15</f>
        <v>274000</v>
      </c>
      <c r="K14" s="22">
        <f>SUM(K15:K17)</f>
        <v>807149038</v>
      </c>
      <c r="L14" s="14">
        <f t="shared" si="1"/>
        <v>30.853333504668896</v>
      </c>
      <c r="M14" s="22" t="e">
        <f>M15+#REF!</f>
        <v>#REF!</v>
      </c>
      <c r="N14" s="15" t="e">
        <f>I14/#REF!*100</f>
        <v>#REF!</v>
      </c>
    </row>
    <row r="15" spans="1:17" ht="15.75" x14ac:dyDescent="0.25">
      <c r="A15" s="32" t="s">
        <v>43</v>
      </c>
      <c r="B15" s="55">
        <v>1</v>
      </c>
      <c r="C15" s="24" t="s">
        <v>45</v>
      </c>
      <c r="D15" s="24"/>
      <c r="E15" s="53"/>
      <c r="F15" s="54"/>
      <c r="G15" s="65">
        <v>900000000</v>
      </c>
      <c r="H15" s="65">
        <v>196301843</v>
      </c>
      <c r="I15" s="38">
        <f>H15+APRIL!H20+MEI!H20</f>
        <v>337960962</v>
      </c>
      <c r="J15" s="104">
        <f>'[2]Alkes BHP'!$G$18</f>
        <v>274000</v>
      </c>
      <c r="K15" s="65">
        <f t="shared" ref="K15:K18" si="2">G15-I15</f>
        <v>562039038</v>
      </c>
      <c r="L15" s="14">
        <f t="shared" si="1"/>
        <v>37.551217999999999</v>
      </c>
      <c r="M15" s="65" t="e">
        <f>#REF!-I15</f>
        <v>#REF!</v>
      </c>
      <c r="N15" s="15" t="e">
        <f>I15/#REF!*100</f>
        <v>#REF!</v>
      </c>
    </row>
    <row r="16" spans="1:17" ht="15.75" x14ac:dyDescent="0.25">
      <c r="A16" s="32" t="s">
        <v>49</v>
      </c>
      <c r="B16" s="19">
        <v>2</v>
      </c>
      <c r="C16" s="29" t="s">
        <v>50</v>
      </c>
      <c r="D16" s="53"/>
      <c r="E16" s="24"/>
      <c r="F16" s="54"/>
      <c r="G16" s="65">
        <v>4500000</v>
      </c>
      <c r="H16" s="65"/>
      <c r="I16" s="38">
        <f>H16+APRIL!H23+MEI!H23</f>
        <v>0</v>
      </c>
      <c r="J16" s="104"/>
      <c r="K16" s="65">
        <f t="shared" si="2"/>
        <v>4500000</v>
      </c>
      <c r="L16" s="14">
        <f t="shared" si="1"/>
        <v>0</v>
      </c>
      <c r="M16" s="65" t="e">
        <f>#REF!-I16</f>
        <v>#REF!</v>
      </c>
      <c r="N16" s="15" t="e">
        <f>I16/#REF!*100</f>
        <v>#REF!</v>
      </c>
    </row>
    <row r="17" spans="1:14" ht="22.5" customHeight="1" x14ac:dyDescent="0.25">
      <c r="A17" s="32" t="s">
        <v>59</v>
      </c>
      <c r="B17" s="19">
        <v>3</v>
      </c>
      <c r="C17" s="24" t="s">
        <v>60</v>
      </c>
      <c r="D17" s="53"/>
      <c r="E17" s="24"/>
      <c r="F17" s="54"/>
      <c r="G17" s="65">
        <v>262800000</v>
      </c>
      <c r="H17" s="65">
        <v>8900000</v>
      </c>
      <c r="I17" s="38">
        <f>H17+APRIL!H28+MEI!H28</f>
        <v>22190000</v>
      </c>
      <c r="J17" s="104"/>
      <c r="K17" s="65">
        <f t="shared" si="2"/>
        <v>240610000</v>
      </c>
      <c r="L17" s="14">
        <f t="shared" si="1"/>
        <v>8.4436834094368329</v>
      </c>
      <c r="M17" s="65" t="e">
        <f>#REF!-I17</f>
        <v>#REF!</v>
      </c>
      <c r="N17" s="15" t="e">
        <f>I17/#REF!*100</f>
        <v>#REF!</v>
      </c>
    </row>
    <row r="18" spans="1:14" ht="15.75" x14ac:dyDescent="0.25">
      <c r="A18" s="32" t="s">
        <v>65</v>
      </c>
      <c r="B18" s="57"/>
      <c r="C18" s="20"/>
      <c r="D18" s="131"/>
      <c r="E18" s="20"/>
      <c r="F18" s="21"/>
      <c r="G18" s="22">
        <v>4500000000</v>
      </c>
      <c r="H18" s="22">
        <v>529333061</v>
      </c>
      <c r="I18" s="113">
        <f>H18+APRIL!H31+MEI!H31</f>
        <v>1984884325</v>
      </c>
      <c r="J18" s="103">
        <f>'[2]OBAT BLUD'!$G$57</f>
        <v>1522005</v>
      </c>
      <c r="K18" s="22">
        <f t="shared" si="2"/>
        <v>2515115675</v>
      </c>
      <c r="L18" s="14">
        <f t="shared" si="1"/>
        <v>44.10854055555555</v>
      </c>
      <c r="M18" s="22" t="e">
        <f>#REF!-I18</f>
        <v>#REF!</v>
      </c>
      <c r="N18" s="15" t="e">
        <f>I18/#REF!*100</f>
        <v>#REF!</v>
      </c>
    </row>
    <row r="19" spans="1:14" ht="15.75" x14ac:dyDescent="0.25">
      <c r="A19" s="32" t="s">
        <v>67</v>
      </c>
      <c r="B19" s="69" t="s">
        <v>68</v>
      </c>
      <c r="C19" s="70"/>
      <c r="D19" s="20"/>
      <c r="E19" s="71"/>
      <c r="F19" s="72"/>
      <c r="G19" s="22">
        <f t="shared" ref="G19:K19" si="3">SUM(G20:G22)</f>
        <v>4005000000</v>
      </c>
      <c r="H19" s="22">
        <f>H20+H21+H22</f>
        <v>355535267</v>
      </c>
      <c r="I19" s="22">
        <f>I20+I21+I22</f>
        <v>1006761809</v>
      </c>
      <c r="J19" s="103"/>
      <c r="K19" s="22">
        <f t="shared" si="3"/>
        <v>2998238191</v>
      </c>
      <c r="L19" s="14">
        <f t="shared" si="1"/>
        <v>25.137623196004995</v>
      </c>
      <c r="M19" s="22" t="e">
        <f>SUM(M20:M21)</f>
        <v>#REF!</v>
      </c>
      <c r="N19" s="15" t="e">
        <f>I19/#REF!*100</f>
        <v>#REF!</v>
      </c>
    </row>
    <row r="20" spans="1:14" ht="15.75" x14ac:dyDescent="0.25">
      <c r="A20" s="32"/>
      <c r="B20" s="130">
        <v>1</v>
      </c>
      <c r="C20" s="42" t="s">
        <v>69</v>
      </c>
      <c r="D20" s="24"/>
      <c r="E20" s="71"/>
      <c r="F20" s="72"/>
      <c r="G20" s="65">
        <v>3348000000</v>
      </c>
      <c r="H20" s="65">
        <v>312671550</v>
      </c>
      <c r="I20" s="38">
        <f>H20+APRIL!H33+MEI!H33</f>
        <v>903283030</v>
      </c>
      <c r="J20" s="104"/>
      <c r="K20" s="65">
        <f>G20-I20</f>
        <v>2444716970</v>
      </c>
      <c r="L20" s="14">
        <f t="shared" si="1"/>
        <v>26.979779868578259</v>
      </c>
      <c r="M20" s="65" t="e">
        <f>#REF!-I20</f>
        <v>#REF!</v>
      </c>
      <c r="N20" s="15" t="e">
        <f>I20/#REF!*100</f>
        <v>#REF!</v>
      </c>
    </row>
    <row r="21" spans="1:14" ht="15.75" x14ac:dyDescent="0.25">
      <c r="A21" s="32"/>
      <c r="B21" s="130">
        <v>2</v>
      </c>
      <c r="C21" s="42" t="s">
        <v>70</v>
      </c>
      <c r="D21" s="24"/>
      <c r="E21" s="71"/>
      <c r="F21" s="72"/>
      <c r="G21" s="65">
        <v>387000000</v>
      </c>
      <c r="H21" s="65">
        <v>30015000</v>
      </c>
      <c r="I21" s="38">
        <f>H21+APRIL!H34+MEI!H34</f>
        <v>60132500</v>
      </c>
      <c r="J21" s="104"/>
      <c r="K21" s="65">
        <f>G21-I21</f>
        <v>326867500</v>
      </c>
      <c r="L21" s="14">
        <f t="shared" si="1"/>
        <v>15.538113695090438</v>
      </c>
      <c r="M21" s="65" t="e">
        <f>#REF!-I21</f>
        <v>#REF!</v>
      </c>
      <c r="N21" s="15" t="e">
        <f>I21/#REF!*100</f>
        <v>#REF!</v>
      </c>
    </row>
    <row r="22" spans="1:14" ht="15.75" x14ac:dyDescent="0.25">
      <c r="A22" s="32"/>
      <c r="B22" s="130">
        <v>3</v>
      </c>
      <c r="C22" s="42" t="s">
        <v>71</v>
      </c>
      <c r="D22" s="24"/>
      <c r="E22" s="71"/>
      <c r="F22" s="72"/>
      <c r="G22" s="65">
        <v>270000000</v>
      </c>
      <c r="H22" s="65">
        <v>12848717</v>
      </c>
      <c r="I22" s="38">
        <f>H22+APRIL!H35+MEI!H35</f>
        <v>43346279</v>
      </c>
      <c r="J22" s="104"/>
      <c r="K22" s="65">
        <f>G22-I22</f>
        <v>226653721</v>
      </c>
      <c r="L22" s="14"/>
      <c r="M22" s="65"/>
      <c r="N22" s="15"/>
    </row>
    <row r="23" spans="1:14" ht="15.75" x14ac:dyDescent="0.25">
      <c r="A23" s="32" t="s">
        <v>80</v>
      </c>
      <c r="B23" s="57" t="s">
        <v>81</v>
      </c>
      <c r="C23" s="76"/>
      <c r="D23" s="76"/>
      <c r="E23" s="20"/>
      <c r="F23" s="21"/>
      <c r="G23" s="22">
        <f t="shared" ref="G23:M23" si="4">SUM(G24:G26)</f>
        <v>171000000</v>
      </c>
      <c r="H23" s="22">
        <f>H24+H25+H26</f>
        <v>9944712</v>
      </c>
      <c r="I23" s="22">
        <f>I24+I25+I26</f>
        <v>14855090</v>
      </c>
      <c r="J23" s="103"/>
      <c r="K23" s="22">
        <f t="shared" si="4"/>
        <v>156144910</v>
      </c>
      <c r="L23" s="14">
        <f t="shared" ref="L23:L27" si="5">I23/G23*100</f>
        <v>8.6871871345029241</v>
      </c>
      <c r="M23" s="22" t="e">
        <f t="shared" si="4"/>
        <v>#REF!</v>
      </c>
      <c r="N23" s="15" t="e">
        <f>I23/#REF!*100</f>
        <v>#REF!</v>
      </c>
    </row>
    <row r="24" spans="1:14" ht="15.75" x14ac:dyDescent="0.25">
      <c r="A24" s="32"/>
      <c r="B24" s="79" t="s">
        <v>82</v>
      </c>
      <c r="C24" s="76"/>
      <c r="D24" s="76"/>
      <c r="E24" s="20"/>
      <c r="F24" s="21"/>
      <c r="G24" s="65">
        <v>72000000</v>
      </c>
      <c r="H24" s="65">
        <v>9944712</v>
      </c>
      <c r="I24" s="38">
        <f>H24+APRIL!H40+MEI!H40</f>
        <v>14855090</v>
      </c>
      <c r="J24" s="104"/>
      <c r="K24" s="65">
        <f>G24-I24</f>
        <v>57144910</v>
      </c>
      <c r="L24" s="14">
        <f t="shared" si="5"/>
        <v>20.632069444444447</v>
      </c>
      <c r="M24" s="65" t="e">
        <f>#REF!-I24</f>
        <v>#REF!</v>
      </c>
      <c r="N24" s="15" t="e">
        <f>I24/#REF!*100</f>
        <v>#REF!</v>
      </c>
    </row>
    <row r="25" spans="1:14" ht="15.75" x14ac:dyDescent="0.25">
      <c r="A25" s="32"/>
      <c r="B25" s="79" t="s">
        <v>83</v>
      </c>
      <c r="C25" s="76"/>
      <c r="D25" s="76"/>
      <c r="E25" s="20"/>
      <c r="F25" s="21"/>
      <c r="G25" s="65">
        <v>90000000</v>
      </c>
      <c r="H25" s="65"/>
      <c r="I25" s="38">
        <f>H25+APRIL!H41+MEI!H41</f>
        <v>0</v>
      </c>
      <c r="J25" s="104"/>
      <c r="K25" s="65">
        <f>G25-I25</f>
        <v>90000000</v>
      </c>
      <c r="L25" s="14">
        <f t="shared" si="5"/>
        <v>0</v>
      </c>
      <c r="M25" s="65" t="e">
        <f>#REF!-I25</f>
        <v>#REF!</v>
      </c>
      <c r="N25" s="15" t="e">
        <f>I25/#REF!*100</f>
        <v>#REF!</v>
      </c>
    </row>
    <row r="26" spans="1:14" ht="15.75" x14ac:dyDescent="0.25">
      <c r="A26" s="32"/>
      <c r="B26" s="79" t="s">
        <v>84</v>
      </c>
      <c r="C26" s="76"/>
      <c r="D26" s="76"/>
      <c r="E26" s="20"/>
      <c r="F26" s="21"/>
      <c r="G26" s="65">
        <v>9000000</v>
      </c>
      <c r="H26" s="65"/>
      <c r="I26" s="38">
        <f>H26+APRIL!H42+MEI!H42</f>
        <v>0</v>
      </c>
      <c r="J26" s="104"/>
      <c r="K26" s="65">
        <f>G26-I26</f>
        <v>9000000</v>
      </c>
      <c r="L26" s="14">
        <f t="shared" si="5"/>
        <v>0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 t="s">
        <v>89</v>
      </c>
      <c r="B27" s="57" t="s">
        <v>90</v>
      </c>
      <c r="C27" s="61"/>
      <c r="D27" s="20"/>
      <c r="E27" s="20"/>
      <c r="F27" s="80"/>
      <c r="G27" s="22">
        <v>22500000</v>
      </c>
      <c r="H27" s="22">
        <v>5200000</v>
      </c>
      <c r="I27" s="113">
        <f>H27+APRIL!H47+MEI!H47</f>
        <v>6888000</v>
      </c>
      <c r="J27" s="106"/>
      <c r="K27" s="22">
        <f>G27-I27</f>
        <v>15612000</v>
      </c>
      <c r="L27" s="14">
        <f t="shared" si="5"/>
        <v>30.61333333333333</v>
      </c>
      <c r="M27" s="22" t="e">
        <f>#REF!-I27</f>
        <v>#REF!</v>
      </c>
      <c r="N27" s="15" t="e">
        <f>I27/#REF!*100</f>
        <v>#REF!</v>
      </c>
    </row>
    <row r="28" spans="1:14" ht="12.75" customHeight="1" x14ac:dyDescent="0.2">
      <c r="A28" s="138"/>
      <c r="B28" s="140" t="s">
        <v>106</v>
      </c>
      <c r="C28" s="141"/>
      <c r="D28" s="141"/>
      <c r="E28" s="141"/>
      <c r="F28" s="142"/>
      <c r="G28" s="146">
        <f>G8+G11+G13+G14+G18+G19+G23+G27</f>
        <v>10642800000</v>
      </c>
      <c r="H28" s="146">
        <f>H8+H11+H13+H14+H18+H19+H23+H27</f>
        <v>1187586698</v>
      </c>
      <c r="I28" s="146">
        <f>I8+I11+I13+I14+I18+I19+I23+I27</f>
        <v>3583917883</v>
      </c>
      <c r="J28" s="146">
        <f t="shared" ref="J28:L28" si="6">J8+J11+J13+J14+J18+J19+J23+J27</f>
        <v>1796005</v>
      </c>
      <c r="K28" s="146">
        <f t="shared" si="6"/>
        <v>7058882117</v>
      </c>
      <c r="L28" s="146">
        <f t="shared" si="6"/>
        <v>225.53100037363834</v>
      </c>
      <c r="M28" s="146" t="e">
        <f>+#REF!+#REF!+#REF!</f>
        <v>#REF!</v>
      </c>
      <c r="N28" s="157" t="e">
        <f>I28/#REF!*100</f>
        <v>#REF!</v>
      </c>
    </row>
    <row r="29" spans="1:14" ht="12.75" customHeight="1" x14ac:dyDescent="0.2">
      <c r="A29" s="139"/>
      <c r="B29" s="143"/>
      <c r="C29" s="144"/>
      <c r="D29" s="144"/>
      <c r="E29" s="144"/>
      <c r="F29" s="145"/>
      <c r="G29" s="147"/>
      <c r="H29" s="147"/>
      <c r="I29" s="147"/>
      <c r="J29" s="147"/>
      <c r="K29" s="147"/>
      <c r="L29" s="147"/>
      <c r="M29" s="147"/>
      <c r="N29" s="158"/>
    </row>
    <row r="32" spans="1:14" ht="15" customHeight="1" x14ac:dyDescent="0.2">
      <c r="C32" s="122" t="s">
        <v>128</v>
      </c>
      <c r="D32" s="122"/>
      <c r="E32" s="114"/>
      <c r="F32" s="122" t="s">
        <v>118</v>
      </c>
      <c r="G32" s="122"/>
      <c r="H32" s="114"/>
      <c r="M32" s="90"/>
    </row>
    <row r="33" spans="3:8" ht="14.25" customHeight="1" x14ac:dyDescent="0.2">
      <c r="C33" s="163"/>
      <c r="D33" s="163"/>
      <c r="E33" s="163"/>
      <c r="F33" s="163"/>
      <c r="G33" s="163"/>
      <c r="H33" s="163"/>
    </row>
    <row r="34" spans="3:8" ht="15" customHeight="1" x14ac:dyDescent="0.2">
      <c r="C34" s="115"/>
      <c r="D34" s="116"/>
      <c r="E34" s="116"/>
      <c r="F34" s="115"/>
      <c r="G34" s="116"/>
      <c r="H34" s="116"/>
    </row>
    <row r="35" spans="3:8" ht="12.75" customHeight="1" x14ac:dyDescent="0.2">
      <c r="C35" s="117"/>
      <c r="D35" s="118"/>
      <c r="E35" s="118"/>
      <c r="F35" s="117"/>
      <c r="G35" s="118"/>
      <c r="H35" s="118"/>
    </row>
    <row r="36" spans="3:8" ht="12.75" customHeight="1" x14ac:dyDescent="0.2">
      <c r="C36" s="117" t="s">
        <v>129</v>
      </c>
      <c r="D36" s="118"/>
      <c r="E36" s="118"/>
      <c r="F36" s="117" t="s">
        <v>115</v>
      </c>
      <c r="G36" s="118"/>
      <c r="H36" s="118"/>
    </row>
    <row r="37" spans="3:8" ht="12.75" customHeight="1" x14ac:dyDescent="0.2">
      <c r="C37" s="119" t="s">
        <v>130</v>
      </c>
      <c r="D37" s="120"/>
      <c r="E37" s="120"/>
      <c r="F37" s="119" t="s">
        <v>117</v>
      </c>
      <c r="G37" s="120"/>
      <c r="H37" s="120"/>
    </row>
  </sheetData>
  <mergeCells count="18">
    <mergeCell ref="B14:D14"/>
    <mergeCell ref="A1:K1"/>
    <mergeCell ref="A2:K2"/>
    <mergeCell ref="A3:K3"/>
    <mergeCell ref="A5:A7"/>
    <mergeCell ref="B6:F6"/>
    <mergeCell ref="A28:A29"/>
    <mergeCell ref="B28:F29"/>
    <mergeCell ref="G28:G29"/>
    <mergeCell ref="H28:H29"/>
    <mergeCell ref="I28:I29"/>
    <mergeCell ref="K28:K29"/>
    <mergeCell ref="L28:L29"/>
    <mergeCell ref="M28:M29"/>
    <mergeCell ref="N28:N29"/>
    <mergeCell ref="C33:E33"/>
    <mergeCell ref="F33:H33"/>
    <mergeCell ref="J28:J29"/>
  </mergeCells>
  <pageMargins left="0.62" right="0.15748031496062992" top="0.15748031496062992" bottom="1.1599999999999999" header="0.15748031496062992" footer="0.31496062992125984"/>
  <pageSetup paperSize="14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2193-351D-4761-82AD-5BD3C79AB077}">
  <sheetPr>
    <tabColor rgb="FFFFFF00"/>
  </sheetPr>
  <dimension ref="A1:Q41"/>
  <sheetViews>
    <sheetView topLeftCell="B1" zoomScale="90" zoomScaleNormal="90" workbookViewId="0">
      <selection activeCell="E39" sqref="E39"/>
    </sheetView>
  </sheetViews>
  <sheetFormatPr defaultRowHeight="12.75" x14ac:dyDescent="0.2"/>
  <cols>
    <col min="1" max="1" width="32.85546875" hidden="1" customWidth="1"/>
    <col min="2" max="2" width="4.5703125" customWidth="1"/>
    <col min="5" max="5" width="54.28515625" customWidth="1"/>
    <col min="6" max="6" width="0.140625" customWidth="1"/>
    <col min="7" max="7" width="21.5703125" customWidth="1"/>
    <col min="8" max="8" width="20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131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x14ac:dyDescent="0.2">
      <c r="A3" s="132"/>
      <c r="B3" s="132"/>
      <c r="C3" s="132"/>
      <c r="D3" s="132"/>
      <c r="E3" s="132"/>
      <c r="F3" s="132"/>
      <c r="G3" s="2"/>
      <c r="H3" s="2"/>
      <c r="I3" s="2"/>
      <c r="J3" s="2"/>
      <c r="K3" s="2"/>
      <c r="M3" s="3"/>
      <c r="N3" s="3"/>
      <c r="O3" s="3"/>
      <c r="P3" s="3"/>
      <c r="Q3" s="3"/>
    </row>
    <row r="4" spans="1:17" x14ac:dyDescent="0.2">
      <c r="A4" s="150" t="s">
        <v>1</v>
      </c>
      <c r="B4" s="4"/>
      <c r="C4" s="5"/>
      <c r="D4" s="5"/>
      <c r="E4" s="5"/>
      <c r="F4" s="128"/>
      <c r="G4" s="8" t="s">
        <v>2</v>
      </c>
      <c r="H4" s="8" t="s">
        <v>3</v>
      </c>
      <c r="I4" s="8" t="s">
        <v>3</v>
      </c>
      <c r="J4" s="101" t="s">
        <v>108</v>
      </c>
      <c r="K4" s="8" t="s">
        <v>4</v>
      </c>
      <c r="L4" s="8" t="s">
        <v>5</v>
      </c>
      <c r="M4" s="8" t="s">
        <v>4</v>
      </c>
      <c r="N4" s="8" t="s">
        <v>5</v>
      </c>
    </row>
    <row r="5" spans="1:17" x14ac:dyDescent="0.2">
      <c r="A5" s="151"/>
      <c r="B5" s="153" t="s">
        <v>6</v>
      </c>
      <c r="C5" s="161"/>
      <c r="D5" s="161"/>
      <c r="E5" s="161"/>
      <c r="F5" s="151"/>
      <c r="G5" s="9" t="s">
        <v>7</v>
      </c>
      <c r="H5" s="9" t="s">
        <v>8</v>
      </c>
      <c r="I5" s="9" t="s">
        <v>125</v>
      </c>
      <c r="J5" s="102" t="s">
        <v>107</v>
      </c>
      <c r="K5" s="9" t="s">
        <v>7</v>
      </c>
      <c r="L5" s="9" t="s">
        <v>10</v>
      </c>
      <c r="M5" s="9" t="s">
        <v>11</v>
      </c>
      <c r="N5" s="9" t="s">
        <v>10</v>
      </c>
    </row>
    <row r="6" spans="1:17" x14ac:dyDescent="0.2">
      <c r="A6" s="152"/>
      <c r="B6" s="10"/>
      <c r="C6" s="11"/>
      <c r="D6" s="11"/>
      <c r="E6" s="11"/>
      <c r="F6" s="129" t="s">
        <v>12</v>
      </c>
      <c r="G6" s="13" t="s">
        <v>13</v>
      </c>
      <c r="H6" s="13" t="s">
        <v>15</v>
      </c>
      <c r="I6" s="13" t="s">
        <v>126</v>
      </c>
      <c r="J6" s="13"/>
      <c r="K6" s="13"/>
      <c r="L6" s="13"/>
      <c r="M6" s="13" t="s">
        <v>18</v>
      </c>
      <c r="N6" s="13"/>
    </row>
    <row r="7" spans="1:17" ht="15.75" x14ac:dyDescent="0.25">
      <c r="A7" s="97" t="s">
        <v>25</v>
      </c>
      <c r="B7" s="49" t="s">
        <v>26</v>
      </c>
      <c r="C7" s="46"/>
      <c r="D7" s="47"/>
      <c r="E7" s="47"/>
      <c r="F7" s="48"/>
      <c r="G7" s="44">
        <f t="shared" ref="G7:M7" si="0">G8</f>
        <v>108000000</v>
      </c>
      <c r="H7" s="44">
        <f>H8</f>
        <v>9003210</v>
      </c>
      <c r="I7" s="44">
        <f>I8</f>
        <v>33787290</v>
      </c>
      <c r="J7" s="44"/>
      <c r="K7" s="44">
        <f t="shared" si="0"/>
        <v>74212710</v>
      </c>
      <c r="L7" s="14">
        <f t="shared" ref="L7:L16" si="1">I7/G7*100</f>
        <v>31.284527777777775</v>
      </c>
      <c r="M7" s="44" t="e">
        <f t="shared" si="0"/>
        <v>#REF!</v>
      </c>
      <c r="N7" s="15" t="e">
        <f>I7/#REF!*100</f>
        <v>#REF!</v>
      </c>
    </row>
    <row r="8" spans="1:17" ht="15.75" x14ac:dyDescent="0.25">
      <c r="A8" s="99" t="s">
        <v>27</v>
      </c>
      <c r="B8" s="42" t="s">
        <v>28</v>
      </c>
      <c r="C8" s="42"/>
      <c r="D8" s="42"/>
      <c r="E8" s="50"/>
      <c r="F8" s="51"/>
      <c r="G8" s="43">
        <v>108000000</v>
      </c>
      <c r="H8" s="43">
        <v>9003210</v>
      </c>
      <c r="I8" s="38">
        <f>H8+APRIL!H12+MEI!H12</f>
        <v>33787290</v>
      </c>
      <c r="J8" s="43"/>
      <c r="K8" s="52">
        <f>G8-I8</f>
        <v>74212710</v>
      </c>
      <c r="L8" s="14">
        <f t="shared" si="1"/>
        <v>31.284527777777775</v>
      </c>
      <c r="M8" s="52" t="e">
        <f>#REF!-I8</f>
        <v>#REF!</v>
      </c>
      <c r="N8" s="15" t="e">
        <f>I8/#REF!*100</f>
        <v>#REF!</v>
      </c>
    </row>
    <row r="9" spans="1:17" ht="15.75" x14ac:dyDescent="0.25">
      <c r="A9" s="98" t="s">
        <v>29</v>
      </c>
      <c r="B9" s="49" t="s">
        <v>30</v>
      </c>
      <c r="C9" s="24"/>
      <c r="D9" s="24"/>
      <c r="E9" s="53"/>
      <c r="F9" s="54"/>
      <c r="G9" s="22">
        <f>G10</f>
        <v>90000000</v>
      </c>
      <c r="H9" s="22">
        <f>H10</f>
        <v>19620000</v>
      </c>
      <c r="I9" s="22">
        <f>I10</f>
        <v>33354000</v>
      </c>
      <c r="J9" s="22"/>
      <c r="K9" s="22">
        <f>K10</f>
        <v>56646000</v>
      </c>
      <c r="L9" s="14">
        <f t="shared" si="1"/>
        <v>37.059999999999995</v>
      </c>
      <c r="M9" s="22" t="e">
        <f>#REF!+M10</f>
        <v>#REF!</v>
      </c>
      <c r="N9" s="15" t="e">
        <f>I9/#REF!*100</f>
        <v>#REF!</v>
      </c>
    </row>
    <row r="10" spans="1:17" ht="15.75" x14ac:dyDescent="0.25">
      <c r="A10" s="45" t="s">
        <v>33</v>
      </c>
      <c r="B10" s="56">
        <v>1</v>
      </c>
      <c r="C10" s="42" t="s">
        <v>34</v>
      </c>
      <c r="D10" s="42"/>
      <c r="E10" s="50"/>
      <c r="F10" s="51"/>
      <c r="G10" s="38">
        <v>90000000</v>
      </c>
      <c r="H10" s="38">
        <v>19620000</v>
      </c>
      <c r="I10" s="38">
        <f>H10+APRIL!H15+MEI!H15</f>
        <v>33354000</v>
      </c>
      <c r="J10" s="26"/>
      <c r="K10" s="26">
        <f>G10-I10</f>
        <v>56646000</v>
      </c>
      <c r="L10" s="14">
        <f t="shared" si="1"/>
        <v>37.059999999999995</v>
      </c>
      <c r="M10" s="26" t="e">
        <f>#REF!-I10</f>
        <v>#REF!</v>
      </c>
      <c r="N10" s="15" t="e">
        <f>I10/#REF!*100</f>
        <v>#REF!</v>
      </c>
    </row>
    <row r="11" spans="1:17" ht="15.75" x14ac:dyDescent="0.25">
      <c r="A11" s="94" t="s">
        <v>37</v>
      </c>
      <c r="B11" s="27" t="s">
        <v>38</v>
      </c>
      <c r="C11" s="27"/>
      <c r="D11" s="27"/>
      <c r="E11" s="27"/>
      <c r="F11" s="27"/>
      <c r="G11" s="64">
        <f>G12</f>
        <v>148500000</v>
      </c>
      <c r="H11" s="64">
        <f>H12</f>
        <v>16519242</v>
      </c>
      <c r="I11" s="113">
        <f>I12</f>
        <v>32126286</v>
      </c>
      <c r="J11" s="64"/>
      <c r="K11" s="64">
        <f>K12</f>
        <v>116373714</v>
      </c>
      <c r="L11" s="14">
        <f t="shared" si="1"/>
        <v>21.633862626262626</v>
      </c>
      <c r="M11" s="64" t="e">
        <f>M12+#REF!</f>
        <v>#REF!</v>
      </c>
      <c r="N11" s="15" t="e">
        <f>I11/#REF!*100</f>
        <v>#REF!</v>
      </c>
    </row>
    <row r="12" spans="1:17" ht="15.75" x14ac:dyDescent="0.25">
      <c r="A12" s="95"/>
      <c r="B12" s="132">
        <v>1</v>
      </c>
      <c r="C12" s="30" t="s">
        <v>39</v>
      </c>
      <c r="D12" s="30"/>
      <c r="E12" s="30"/>
      <c r="F12" s="27"/>
      <c r="G12" s="62">
        <v>148500000</v>
      </c>
      <c r="H12" s="62">
        <v>16519242</v>
      </c>
      <c r="I12" s="38">
        <f>H12+APRIL!H18+MEI!H18</f>
        <v>32126286</v>
      </c>
      <c r="J12" s="26"/>
      <c r="K12" s="26">
        <f>G12-I12</f>
        <v>116373714</v>
      </c>
      <c r="L12" s="14">
        <f t="shared" si="1"/>
        <v>21.633862626262626</v>
      </c>
      <c r="M12" s="26" t="e">
        <f>#REF!-I12</f>
        <v>#REF!</v>
      </c>
      <c r="N12" s="15" t="e">
        <f>I12/#REF!*100</f>
        <v>#REF!</v>
      </c>
    </row>
    <row r="13" spans="1:17" ht="15.75" x14ac:dyDescent="0.25">
      <c r="A13" s="93" t="s">
        <v>41</v>
      </c>
      <c r="B13" s="159" t="s">
        <v>42</v>
      </c>
      <c r="C13" s="160"/>
      <c r="D13" s="160"/>
      <c r="E13" s="131"/>
      <c r="F13" s="21"/>
      <c r="G13" s="22">
        <f>SUM(G14:G16)</f>
        <v>103500000</v>
      </c>
      <c r="H13" s="22">
        <f>SUM(H14:H16)</f>
        <v>10851012</v>
      </c>
      <c r="I13" s="22">
        <f>SUM(I14:I16)</f>
        <v>33837432</v>
      </c>
      <c r="J13" s="103" t="e">
        <f>#REF!</f>
        <v>#REF!</v>
      </c>
      <c r="K13" s="22">
        <f>SUM(K14:K16)</f>
        <v>69662568</v>
      </c>
      <c r="L13" s="14">
        <f t="shared" si="1"/>
        <v>32.693171014492755</v>
      </c>
      <c r="M13" s="22" t="e">
        <f>#REF!+#REF!</f>
        <v>#REF!</v>
      </c>
      <c r="N13" s="15" t="e">
        <f>I13/#REF!*100</f>
        <v>#REF!</v>
      </c>
    </row>
    <row r="14" spans="1:17" ht="15.75" x14ac:dyDescent="0.25">
      <c r="A14" s="32" t="s">
        <v>53</v>
      </c>
      <c r="B14" s="19">
        <v>1</v>
      </c>
      <c r="C14" s="29" t="s">
        <v>54</v>
      </c>
      <c r="D14" s="53"/>
      <c r="E14" s="24"/>
      <c r="F14" s="54"/>
      <c r="G14" s="65">
        <v>13500000</v>
      </c>
      <c r="H14" s="65"/>
      <c r="I14" s="38">
        <f>H14+APRIL!H25+MEI!H25</f>
        <v>0</v>
      </c>
      <c r="J14" s="104"/>
      <c r="K14" s="65">
        <f t="shared" ref="K14:K16" si="2">G14-I14</f>
        <v>13500000</v>
      </c>
      <c r="L14" s="14">
        <f t="shared" si="1"/>
        <v>0</v>
      </c>
      <c r="M14" s="65" t="e">
        <f>#REF!-I14</f>
        <v>#REF!</v>
      </c>
      <c r="N14" s="15" t="e">
        <f>I14/#REF!*100</f>
        <v>#REF!</v>
      </c>
    </row>
    <row r="15" spans="1:17" ht="15.75" x14ac:dyDescent="0.25">
      <c r="A15" s="32" t="s">
        <v>55</v>
      </c>
      <c r="B15" s="19">
        <v>2</v>
      </c>
      <c r="C15" s="24" t="s">
        <v>56</v>
      </c>
      <c r="D15" s="53"/>
      <c r="E15" s="24"/>
      <c r="F15" s="54"/>
      <c r="G15" s="65">
        <v>18000000</v>
      </c>
      <c r="H15" s="65"/>
      <c r="I15" s="38">
        <f>H15+APRIL!H26+MEI!H26</f>
        <v>0</v>
      </c>
      <c r="J15" s="104"/>
      <c r="K15" s="65">
        <f t="shared" si="2"/>
        <v>18000000</v>
      </c>
      <c r="L15" s="14">
        <f t="shared" si="1"/>
        <v>0</v>
      </c>
      <c r="M15" s="65" t="e">
        <f>#REF!-I15</f>
        <v>#REF!</v>
      </c>
      <c r="N15" s="15" t="e">
        <f>I15/#REF!*100</f>
        <v>#REF!</v>
      </c>
    </row>
    <row r="16" spans="1:17" ht="15.75" x14ac:dyDescent="0.25">
      <c r="A16" s="32" t="s">
        <v>57</v>
      </c>
      <c r="B16" s="19">
        <v>3</v>
      </c>
      <c r="C16" s="29" t="s">
        <v>58</v>
      </c>
      <c r="D16" s="59"/>
      <c r="E16" s="29"/>
      <c r="F16" s="25"/>
      <c r="G16" s="26">
        <v>72000000</v>
      </c>
      <c r="H16" s="26">
        <v>10851012</v>
      </c>
      <c r="I16" s="38">
        <f>H16+APRIL!H27+MEI!H27</f>
        <v>33837432</v>
      </c>
      <c r="J16" s="104"/>
      <c r="K16" s="65">
        <f t="shared" si="2"/>
        <v>38162568</v>
      </c>
      <c r="L16" s="14">
        <f t="shared" si="1"/>
        <v>46.996433333333329</v>
      </c>
      <c r="M16" s="65" t="e">
        <f>#REF!-I16</f>
        <v>#REF!</v>
      </c>
      <c r="N16" s="15" t="e">
        <f>I16/#REF!*100</f>
        <v>#REF!</v>
      </c>
    </row>
    <row r="17" spans="1:14" ht="15.75" x14ac:dyDescent="0.25">
      <c r="A17" s="32" t="s">
        <v>74</v>
      </c>
      <c r="B17" s="49" t="s">
        <v>75</v>
      </c>
      <c r="C17" s="33"/>
      <c r="D17" s="75"/>
      <c r="E17" s="33"/>
      <c r="F17" s="34"/>
      <c r="G17" s="31">
        <f t="shared" ref="G17:M17" si="3">G18+G19</f>
        <v>126000000</v>
      </c>
      <c r="H17" s="31">
        <f>H18+H19</f>
        <v>20619346</v>
      </c>
      <c r="I17" s="31">
        <f>I18+I19</f>
        <v>39390250</v>
      </c>
      <c r="J17" s="105"/>
      <c r="K17" s="31">
        <f t="shared" si="3"/>
        <v>86609750</v>
      </c>
      <c r="L17" s="14">
        <f t="shared" ref="L17:L32" si="4">I17/G17*100</f>
        <v>31.262103174603173</v>
      </c>
      <c r="M17" s="31" t="e">
        <f t="shared" si="3"/>
        <v>#REF!</v>
      </c>
      <c r="N17" s="15" t="e">
        <f>I17/#REF!*100</f>
        <v>#REF!</v>
      </c>
    </row>
    <row r="18" spans="1:14" ht="15.75" x14ac:dyDescent="0.25">
      <c r="A18" s="32" t="s">
        <v>76</v>
      </c>
      <c r="B18" s="23">
        <v>1</v>
      </c>
      <c r="C18" s="29" t="s">
        <v>77</v>
      </c>
      <c r="D18" s="73"/>
      <c r="E18" s="29"/>
      <c r="F18" s="25"/>
      <c r="G18" s="26">
        <v>54000000</v>
      </c>
      <c r="H18" s="26">
        <v>6160000</v>
      </c>
      <c r="I18" s="38">
        <f>H18+APRIL!H37+MEI!H37</f>
        <v>17640000</v>
      </c>
      <c r="J18" s="106"/>
      <c r="K18" s="26">
        <f>G18-I18</f>
        <v>36360000</v>
      </c>
      <c r="L18" s="14">
        <f t="shared" si="4"/>
        <v>32.666666666666664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32" t="s">
        <v>78</v>
      </c>
      <c r="B19" s="55">
        <v>2</v>
      </c>
      <c r="C19" s="24" t="s">
        <v>79</v>
      </c>
      <c r="D19" s="74"/>
      <c r="E19" s="24"/>
      <c r="F19" s="54"/>
      <c r="G19" s="26">
        <v>72000000</v>
      </c>
      <c r="H19" s="26">
        <v>14459346</v>
      </c>
      <c r="I19" s="38">
        <f>H19+APRIL!H38+MEI!H38</f>
        <v>21750250</v>
      </c>
      <c r="J19" s="106"/>
      <c r="K19" s="26">
        <f>G19-I19</f>
        <v>50249750</v>
      </c>
      <c r="L19" s="14">
        <f t="shared" si="4"/>
        <v>30.208680555555556</v>
      </c>
      <c r="M19" s="26" t="e">
        <f>#REF!-I19</f>
        <v>#REF!</v>
      </c>
      <c r="N19" s="15" t="e">
        <f>I19/#REF!*100</f>
        <v>#REF!</v>
      </c>
    </row>
    <row r="20" spans="1:14" ht="15.75" x14ac:dyDescent="0.25">
      <c r="A20" s="32" t="s">
        <v>85</v>
      </c>
      <c r="B20" s="49" t="s">
        <v>86</v>
      </c>
      <c r="C20" s="33"/>
      <c r="D20" s="17"/>
      <c r="E20" s="33"/>
      <c r="F20" s="28"/>
      <c r="G20" s="31">
        <f>SUM(G21:G22)</f>
        <v>76500000</v>
      </c>
      <c r="H20" s="31">
        <f>H21+H22+H23</f>
        <v>0</v>
      </c>
      <c r="I20" s="31">
        <f>I21+I22+I23</f>
        <v>900000</v>
      </c>
      <c r="J20" s="105"/>
      <c r="K20" s="31">
        <f>SUM(K21:K22)</f>
        <v>76500000</v>
      </c>
      <c r="L20" s="14">
        <f t="shared" si="4"/>
        <v>1.1764705882352942</v>
      </c>
      <c r="M20" s="31" t="e">
        <f>SUM(M21:M22)</f>
        <v>#REF!</v>
      </c>
      <c r="N20" s="15" t="e">
        <f>I20/#REF!*100</f>
        <v>#REF!</v>
      </c>
    </row>
    <row r="21" spans="1:14" ht="15.75" x14ac:dyDescent="0.25">
      <c r="A21" s="77"/>
      <c r="B21" s="23" t="s">
        <v>72</v>
      </c>
      <c r="C21" s="29" t="s">
        <v>87</v>
      </c>
      <c r="D21" s="59"/>
      <c r="E21" s="29"/>
      <c r="F21" s="18"/>
      <c r="G21" s="26">
        <v>22500000</v>
      </c>
      <c r="H21" s="26"/>
      <c r="I21" s="38">
        <f>H21+APRIL!H44+MEI!H44</f>
        <v>0</v>
      </c>
      <c r="J21" s="106"/>
      <c r="K21" s="26">
        <f>G21-I21</f>
        <v>22500000</v>
      </c>
      <c r="L21" s="14">
        <f t="shared" si="4"/>
        <v>0</v>
      </c>
      <c r="M21" s="26" t="e">
        <f>#REF!-I21</f>
        <v>#REF!</v>
      </c>
      <c r="N21" s="15" t="e">
        <f>I21/#REF!*100</f>
        <v>#REF!</v>
      </c>
    </row>
    <row r="22" spans="1:14" ht="15.75" x14ac:dyDescent="0.25">
      <c r="A22" s="77"/>
      <c r="B22" s="23" t="s">
        <v>73</v>
      </c>
      <c r="C22" s="29" t="s">
        <v>88</v>
      </c>
      <c r="D22" s="59"/>
      <c r="E22" s="29"/>
      <c r="F22" s="18"/>
      <c r="G22" s="26">
        <v>54000000</v>
      </c>
      <c r="H22" s="26"/>
      <c r="I22" s="38">
        <f>H22+APRIL!H45+MEI!H45</f>
        <v>0</v>
      </c>
      <c r="J22" s="106"/>
      <c r="K22" s="26">
        <f>G22-I22</f>
        <v>54000000</v>
      </c>
      <c r="L22" s="14">
        <f t="shared" si="4"/>
        <v>0</v>
      </c>
      <c r="M22" s="26" t="e">
        <f>#REF!-I22</f>
        <v>#REF!</v>
      </c>
      <c r="N22" s="15" t="e">
        <f>I22/#REF!*100</f>
        <v>#REF!</v>
      </c>
    </row>
    <row r="23" spans="1:14" ht="15.75" x14ac:dyDescent="0.25">
      <c r="A23" s="77"/>
      <c r="B23" s="23">
        <v>3</v>
      </c>
      <c r="C23" s="112" t="s">
        <v>110</v>
      </c>
      <c r="D23" s="59"/>
      <c r="E23" s="29"/>
      <c r="F23" s="18"/>
      <c r="G23" s="26">
        <v>5400000</v>
      </c>
      <c r="H23" s="26"/>
      <c r="I23" s="38">
        <f>H23+APRIL!H46+MEI!H46</f>
        <v>900000</v>
      </c>
      <c r="J23" s="106"/>
      <c r="K23" s="26">
        <f>G23-I23</f>
        <v>4500000</v>
      </c>
      <c r="L23" s="14">
        <f t="shared" si="4"/>
        <v>16.666666666666664</v>
      </c>
      <c r="M23" s="26"/>
      <c r="N23" s="15"/>
    </row>
    <row r="24" spans="1:14" ht="15.75" x14ac:dyDescent="0.25">
      <c r="A24" s="32" t="s">
        <v>91</v>
      </c>
      <c r="B24" s="57" t="s">
        <v>92</v>
      </c>
      <c r="C24" s="76"/>
      <c r="D24" s="131"/>
      <c r="E24" s="20"/>
      <c r="F24" s="80"/>
      <c r="G24" s="22">
        <f>SUM(G25:G25)</f>
        <v>13500000</v>
      </c>
      <c r="H24" s="22">
        <f>H25</f>
        <v>4770000</v>
      </c>
      <c r="I24" s="22">
        <f>I25</f>
        <v>4770000</v>
      </c>
      <c r="J24" s="103"/>
      <c r="K24" s="22">
        <f>SUM(K25:K25)</f>
        <v>8730000</v>
      </c>
      <c r="L24" s="14">
        <f t="shared" si="4"/>
        <v>35.333333333333336</v>
      </c>
      <c r="M24" s="22" t="e">
        <f>SUM(M25:M25)</f>
        <v>#REF!</v>
      </c>
      <c r="N24" s="15" t="e">
        <f>I24/#REF!*100</f>
        <v>#REF!</v>
      </c>
    </row>
    <row r="25" spans="1:14" ht="15.75" x14ac:dyDescent="0.25">
      <c r="A25" s="77"/>
      <c r="B25" s="23">
        <v>1</v>
      </c>
      <c r="C25" s="73" t="s">
        <v>93</v>
      </c>
      <c r="D25" s="17"/>
      <c r="E25" s="29"/>
      <c r="F25" s="28"/>
      <c r="G25" s="26">
        <v>13500000</v>
      </c>
      <c r="H25" s="26">
        <v>4770000</v>
      </c>
      <c r="I25" s="38">
        <f>H25+APRIL!H49+MEI!H49</f>
        <v>4770000</v>
      </c>
      <c r="J25" s="106"/>
      <c r="K25" s="26">
        <f>G25-I25</f>
        <v>8730000</v>
      </c>
      <c r="L25" s="14">
        <f t="shared" si="4"/>
        <v>35.333333333333336</v>
      </c>
      <c r="M25" s="26" t="e">
        <f>#REF!-I25</f>
        <v>#REF!</v>
      </c>
      <c r="N25" s="15" t="e">
        <f>I25/#REF!*100</f>
        <v>#REF!</v>
      </c>
    </row>
    <row r="26" spans="1:14" ht="15.75" x14ac:dyDescent="0.25">
      <c r="A26" s="32" t="s">
        <v>94</v>
      </c>
      <c r="B26" s="83" t="s">
        <v>95</v>
      </c>
      <c r="C26" s="33"/>
      <c r="D26" s="76"/>
      <c r="E26" s="33"/>
      <c r="F26" s="28"/>
      <c r="G26" s="31">
        <f>SUM(G27:G30)</f>
        <v>171000000</v>
      </c>
      <c r="H26" s="31">
        <f>H27+H28+H29+H30</f>
        <v>14215636</v>
      </c>
      <c r="I26" s="31">
        <f>I27+I28+I29+I30</f>
        <v>117502485</v>
      </c>
      <c r="J26" s="105"/>
      <c r="K26" s="31">
        <f>SUM(K27:K30)</f>
        <v>53497515</v>
      </c>
      <c r="L26" s="14">
        <f t="shared" si="4"/>
        <v>68.714903508771926</v>
      </c>
      <c r="M26" s="31" t="e">
        <f>SUM(M27:M30)</f>
        <v>#REF!</v>
      </c>
      <c r="N26" s="15" t="e">
        <f>I26/#REF!*100</f>
        <v>#REF!</v>
      </c>
    </row>
    <row r="27" spans="1:14" ht="15.75" x14ac:dyDescent="0.25">
      <c r="A27" s="16"/>
      <c r="B27" s="84">
        <v>1</v>
      </c>
      <c r="C27" s="29" t="s">
        <v>96</v>
      </c>
      <c r="D27" s="74"/>
      <c r="E27" s="29"/>
      <c r="F27" s="18"/>
      <c r="G27" s="26">
        <v>135000000</v>
      </c>
      <c r="H27" s="26">
        <v>14215636</v>
      </c>
      <c r="I27" s="38">
        <f>H27+APRIL!H51+MEI!H51</f>
        <v>117502485</v>
      </c>
      <c r="J27" s="106"/>
      <c r="K27" s="26">
        <f>G27-I27</f>
        <v>17497515</v>
      </c>
      <c r="L27" s="14">
        <f t="shared" si="4"/>
        <v>87.038877777777785</v>
      </c>
      <c r="M27" s="26" t="e">
        <f>#REF!-I27</f>
        <v>#REF!</v>
      </c>
      <c r="N27" s="15" t="e">
        <f>I27/#REF!*100</f>
        <v>#REF!</v>
      </c>
    </row>
    <row r="28" spans="1:14" ht="15.75" x14ac:dyDescent="0.25">
      <c r="A28" s="16"/>
      <c r="B28" s="23">
        <v>2</v>
      </c>
      <c r="C28" s="85" t="s">
        <v>97</v>
      </c>
      <c r="D28" s="29"/>
      <c r="E28" s="85"/>
      <c r="F28" s="86"/>
      <c r="G28" s="38">
        <v>27000000</v>
      </c>
      <c r="H28" s="38"/>
      <c r="I28" s="38">
        <f>H28+APRIL!H52+MEI!H52</f>
        <v>0</v>
      </c>
      <c r="J28" s="106"/>
      <c r="K28" s="26">
        <f>G28-I28</f>
        <v>27000000</v>
      </c>
      <c r="L28" s="14">
        <f t="shared" si="4"/>
        <v>0</v>
      </c>
      <c r="M28" s="26" t="e">
        <f>#REF!-I28</f>
        <v>#REF!</v>
      </c>
      <c r="N28" s="15" t="e">
        <f>I28/#REF!*100</f>
        <v>#REF!</v>
      </c>
    </row>
    <row r="29" spans="1:14" ht="15.75" x14ac:dyDescent="0.25">
      <c r="A29" s="16"/>
      <c r="B29" s="87">
        <v>3</v>
      </c>
      <c r="C29" s="30" t="s">
        <v>98</v>
      </c>
      <c r="D29" s="29"/>
      <c r="E29" s="29"/>
      <c r="F29" s="25"/>
      <c r="G29" s="26">
        <v>4500000</v>
      </c>
      <c r="H29" s="26"/>
      <c r="I29" s="38">
        <f>H29+APRIL!H53+MEI!H53</f>
        <v>0</v>
      </c>
      <c r="J29" s="106"/>
      <c r="K29" s="26">
        <f>G29-I29</f>
        <v>4500000</v>
      </c>
      <c r="L29" s="14">
        <f t="shared" si="4"/>
        <v>0</v>
      </c>
      <c r="M29" s="26" t="e">
        <f>#REF!-I29</f>
        <v>#REF!</v>
      </c>
      <c r="N29" s="15" t="e">
        <f>I29/#REF!*100</f>
        <v>#REF!</v>
      </c>
    </row>
    <row r="30" spans="1:14" ht="15.75" x14ac:dyDescent="0.25">
      <c r="A30" s="78"/>
      <c r="B30" s="82">
        <v>5</v>
      </c>
      <c r="C30" s="53" t="s">
        <v>100</v>
      </c>
      <c r="D30" s="88"/>
      <c r="E30" s="24"/>
      <c r="F30" s="81"/>
      <c r="G30" s="65">
        <v>4500000</v>
      </c>
      <c r="H30" s="65"/>
      <c r="I30" s="38">
        <f>H30+APRIL!H55+MEI!H55</f>
        <v>0</v>
      </c>
      <c r="J30" s="106"/>
      <c r="K30" s="26">
        <f>G30-I30</f>
        <v>4500000</v>
      </c>
      <c r="L30" s="14">
        <f t="shared" si="4"/>
        <v>0</v>
      </c>
      <c r="M30" s="26" t="e">
        <f>#REF!-I30</f>
        <v>#REF!</v>
      </c>
      <c r="N30" s="15" t="e">
        <f>I30/#REF!*100</f>
        <v>#REF!</v>
      </c>
    </row>
    <row r="31" spans="1:14" ht="15.75" x14ac:dyDescent="0.25">
      <c r="A31" s="16" t="s">
        <v>101</v>
      </c>
      <c r="B31" s="19" t="s">
        <v>102</v>
      </c>
      <c r="C31" s="76"/>
      <c r="D31" s="20"/>
      <c r="E31" s="20"/>
      <c r="F31" s="21"/>
      <c r="G31" s="22">
        <f>SUM(G32:G32)</f>
        <v>54000000</v>
      </c>
      <c r="H31" s="22">
        <f>H32</f>
        <v>10765000</v>
      </c>
      <c r="I31" s="22">
        <f>I32</f>
        <v>17455000</v>
      </c>
      <c r="J31" s="103"/>
      <c r="K31" s="22">
        <f>SUM(K32:K32)</f>
        <v>36545000</v>
      </c>
      <c r="L31" s="14">
        <f>I31/G31*100</f>
        <v>32.324074074074069</v>
      </c>
      <c r="M31" s="22" t="e">
        <f>SUM(M32:M32)</f>
        <v>#REF!</v>
      </c>
      <c r="N31" s="15" t="e">
        <f>I31/#REF!*100</f>
        <v>#REF!</v>
      </c>
    </row>
    <row r="32" spans="1:14" ht="15.75" x14ac:dyDescent="0.25">
      <c r="A32" s="78"/>
      <c r="B32" s="19">
        <v>1</v>
      </c>
      <c r="C32" s="89" t="s">
        <v>103</v>
      </c>
      <c r="D32" s="24"/>
      <c r="E32" s="24"/>
      <c r="F32" s="21"/>
      <c r="G32" s="65">
        <v>54000000</v>
      </c>
      <c r="H32" s="65">
        <v>10765000</v>
      </c>
      <c r="I32" s="38">
        <f>H32+APRIL!H57+MEI!H57</f>
        <v>17455000</v>
      </c>
      <c r="J32" s="104"/>
      <c r="K32" s="65">
        <f>G32-I32</f>
        <v>36545000</v>
      </c>
      <c r="L32" s="14">
        <f t="shared" si="4"/>
        <v>32.324074074074069</v>
      </c>
      <c r="M32" s="65" t="e">
        <f>#REF!-I32</f>
        <v>#REF!</v>
      </c>
      <c r="N32" s="15" t="e">
        <f>I32/#REF!*100</f>
        <v>#REF!</v>
      </c>
    </row>
    <row r="33" spans="1:14" ht="12.75" customHeight="1" x14ac:dyDescent="0.25">
      <c r="A33" s="16" t="s">
        <v>104</v>
      </c>
      <c r="B33" s="60" t="s">
        <v>105</v>
      </c>
      <c r="C33" s="74"/>
      <c r="D33" s="88"/>
      <c r="E33" s="24"/>
      <c r="F33" s="81"/>
      <c r="G33" s="22"/>
      <c r="H33" s="22"/>
      <c r="I33" s="38"/>
      <c r="J33" s="103"/>
      <c r="K33" s="22">
        <f>G33-I33</f>
        <v>0</v>
      </c>
      <c r="L33" s="14"/>
      <c r="M33" s="22" t="e">
        <f>#REF!-I33</f>
        <v>#REF!</v>
      </c>
      <c r="N33" s="15" t="e">
        <f>I33/#REF!*100</f>
        <v>#REF!</v>
      </c>
    </row>
    <row r="34" spans="1:14" ht="12.75" customHeight="1" x14ac:dyDescent="0.2">
      <c r="A34" s="138"/>
      <c r="B34" s="140" t="s">
        <v>106</v>
      </c>
      <c r="C34" s="141"/>
      <c r="D34" s="141"/>
      <c r="E34" s="141"/>
      <c r="F34" s="142"/>
      <c r="G34" s="146">
        <f>G7+G9+G11+G13+G17+G20+G24+G26+G31+G33</f>
        <v>891000000</v>
      </c>
      <c r="H34" s="146">
        <f t="shared" ref="H34:K34" si="5">H7+H9+H11+H13+H17+H20+H24+H26+H31+H33</f>
        <v>106363446</v>
      </c>
      <c r="I34" s="146">
        <f t="shared" si="5"/>
        <v>313122743</v>
      </c>
      <c r="J34" s="146" t="e">
        <f t="shared" si="5"/>
        <v>#REF!</v>
      </c>
      <c r="K34" s="146">
        <f t="shared" si="5"/>
        <v>578777257</v>
      </c>
      <c r="L34" s="157">
        <f>I34/G34*100</f>
        <v>35.142844332210998</v>
      </c>
      <c r="M34" s="146" t="e">
        <f>+#REF!+#REF!+#REF!</f>
        <v>#REF!</v>
      </c>
      <c r="N34" s="157" t="e">
        <f>I34/#REF!*100</f>
        <v>#REF!</v>
      </c>
    </row>
    <row r="35" spans="1:14" ht="12.75" customHeight="1" x14ac:dyDescent="0.2">
      <c r="A35" s="139"/>
      <c r="B35" s="143"/>
      <c r="C35" s="144"/>
      <c r="D35" s="144"/>
      <c r="E35" s="144"/>
      <c r="F35" s="145"/>
      <c r="G35" s="147"/>
      <c r="H35" s="147"/>
      <c r="I35" s="147"/>
      <c r="J35" s="147"/>
      <c r="K35" s="147"/>
      <c r="L35" s="158"/>
      <c r="M35" s="147"/>
      <c r="N35" s="158"/>
    </row>
    <row r="36" spans="1:14" ht="15" x14ac:dyDescent="0.2">
      <c r="C36" s="122" t="s">
        <v>127</v>
      </c>
      <c r="D36" s="122"/>
      <c r="E36" s="114"/>
      <c r="F36" s="122" t="s">
        <v>119</v>
      </c>
      <c r="G36" s="122"/>
      <c r="H36" s="114"/>
      <c r="M36" s="90"/>
    </row>
    <row r="37" spans="1:14" ht="14.25" x14ac:dyDescent="0.2">
      <c r="C37" s="163"/>
      <c r="D37" s="163"/>
      <c r="E37" s="163"/>
      <c r="F37" s="163"/>
      <c r="G37" s="163"/>
      <c r="H37" s="163"/>
    </row>
    <row r="38" spans="1:14" ht="15" x14ac:dyDescent="0.2">
      <c r="C38" s="115"/>
      <c r="D38" s="116"/>
      <c r="E38" s="116"/>
      <c r="F38" s="115"/>
      <c r="G38" s="116"/>
      <c r="H38" s="116"/>
    </row>
    <row r="39" spans="1:14" x14ac:dyDescent="0.2">
      <c r="C39" s="117"/>
      <c r="D39" s="118"/>
      <c r="E39" s="118"/>
      <c r="F39" s="117"/>
      <c r="G39" s="118"/>
      <c r="H39" s="118"/>
    </row>
    <row r="40" spans="1:14" x14ac:dyDescent="0.2">
      <c r="C40" s="117" t="s">
        <v>115</v>
      </c>
      <c r="D40" s="118"/>
      <c r="E40" s="118"/>
      <c r="F40" s="117" t="s">
        <v>115</v>
      </c>
      <c r="G40" s="118" t="s">
        <v>120</v>
      </c>
      <c r="H40" s="118"/>
    </row>
    <row r="41" spans="1:14" x14ac:dyDescent="0.2">
      <c r="C41" s="119" t="s">
        <v>117</v>
      </c>
      <c r="D41" s="120"/>
      <c r="E41" s="120"/>
      <c r="F41" s="119" t="s">
        <v>117</v>
      </c>
      <c r="G41" s="120" t="s">
        <v>121</v>
      </c>
      <c r="H41" s="120"/>
    </row>
  </sheetData>
  <mergeCells count="17">
    <mergeCell ref="A1:K1"/>
    <mergeCell ref="A2:K2"/>
    <mergeCell ref="A4:A6"/>
    <mergeCell ref="B5:F5"/>
    <mergeCell ref="B13:D13"/>
    <mergeCell ref="A34:A35"/>
    <mergeCell ref="B34:F35"/>
    <mergeCell ref="G34:G35"/>
    <mergeCell ref="H34:H35"/>
    <mergeCell ref="I34:I35"/>
    <mergeCell ref="K34:K35"/>
    <mergeCell ref="L34:L35"/>
    <mergeCell ref="M34:M35"/>
    <mergeCell ref="N34:N35"/>
    <mergeCell ref="C37:E37"/>
    <mergeCell ref="F37:H37"/>
    <mergeCell ref="J34:J35"/>
  </mergeCells>
  <pageMargins left="0.62992125984251968" right="0.15748031496062992" top="0.15748031496062992" bottom="1.1417322834645669" header="0.15748031496062992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19E1-E394-42E5-981E-10611970C463}">
  <sheetPr>
    <tabColor rgb="FFFFFF00"/>
  </sheetPr>
  <dimension ref="A1:Q64"/>
  <sheetViews>
    <sheetView topLeftCell="D40" zoomScale="90" zoomScaleNormal="90" workbookViewId="0">
      <selection activeCell="I18" sqref="I18"/>
    </sheetView>
  </sheetViews>
  <sheetFormatPr defaultRowHeight="12.75" x14ac:dyDescent="0.2"/>
  <cols>
    <col min="1" max="1" width="32.85546875" hidden="1" customWidth="1"/>
    <col min="2" max="2" width="4.5703125" customWidth="1"/>
    <col min="5" max="5" width="25.42578125" customWidth="1"/>
    <col min="6" max="6" width="0.140625" customWidth="1"/>
    <col min="7" max="7" width="21.5703125" customWidth="1"/>
    <col min="8" max="8" width="20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109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111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"/>
      <c r="B4" s="1"/>
      <c r="C4" s="1"/>
      <c r="D4" s="1"/>
      <c r="E4" s="1"/>
      <c r="F4" s="1"/>
      <c r="G4" s="2"/>
      <c r="H4" s="2"/>
      <c r="I4" s="2"/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107"/>
      <c r="F5" s="108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54"/>
      <c r="D6" s="154"/>
      <c r="E6" s="154"/>
      <c r="F6" s="151"/>
      <c r="G6" s="9" t="s">
        <v>7</v>
      </c>
      <c r="H6" s="9" t="s">
        <v>8</v>
      </c>
      <c r="I6" s="9" t="s">
        <v>9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09" t="s">
        <v>12</v>
      </c>
      <c r="G7" s="13" t="s">
        <v>13</v>
      </c>
      <c r="H7" s="13" t="s">
        <v>15</v>
      </c>
      <c r="I7" s="13" t="s">
        <v>17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 t="shared" si="0"/>
        <v>137248861</v>
      </c>
      <c r="I8" s="31">
        <f t="shared" si="0"/>
        <v>137248861</v>
      </c>
      <c r="J8" s="31"/>
      <c r="K8" s="31">
        <f t="shared" si="0"/>
        <v>402751139</v>
      </c>
      <c r="L8" s="14">
        <f t="shared" ref="L8:L35" si="1">I8/G8*100</f>
        <v>25.416455740740741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120892260</v>
      </c>
      <c r="I9" s="38">
        <f>H9+JANUARI!I9</f>
        <v>120892260</v>
      </c>
      <c r="J9" s="38"/>
      <c r="K9" s="38">
        <f>G9-I9</f>
        <v>329107740</v>
      </c>
      <c r="L9" s="14">
        <f t="shared" si="1"/>
        <v>26.864946666666668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16356601</v>
      </c>
      <c r="I10" s="38">
        <f>H10+JANUARI!I10</f>
        <v>16356601</v>
      </c>
      <c r="J10" s="38"/>
      <c r="K10" s="38">
        <f>G10-I10</f>
        <v>73643399</v>
      </c>
      <c r="L10" s="14">
        <f t="shared" si="1"/>
        <v>18.17400111111111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7" t="s">
        <v>25</v>
      </c>
      <c r="B11" s="49" t="s">
        <v>26</v>
      </c>
      <c r="C11" s="46"/>
      <c r="D11" s="47"/>
      <c r="E11" s="47"/>
      <c r="F11" s="48"/>
      <c r="G11" s="44">
        <f t="shared" ref="G11:M11" si="2">G12</f>
        <v>108000000</v>
      </c>
      <c r="H11" s="44">
        <f t="shared" si="2"/>
        <v>12458640</v>
      </c>
      <c r="I11" s="38">
        <f>H11+JANUARI!I11</f>
        <v>12458640</v>
      </c>
      <c r="J11" s="44"/>
      <c r="K11" s="44">
        <f t="shared" si="2"/>
        <v>95541360</v>
      </c>
      <c r="L11" s="14">
        <f t="shared" si="1"/>
        <v>11.535777777777778</v>
      </c>
      <c r="M11" s="44" t="e">
        <f t="shared" si="2"/>
        <v>#REF!</v>
      </c>
      <c r="N11" s="15" t="e">
        <f>I11/#REF!*100</f>
        <v>#REF!</v>
      </c>
    </row>
    <row r="12" spans="1:17" ht="15.75" x14ac:dyDescent="0.25">
      <c r="A12" s="99" t="s">
        <v>27</v>
      </c>
      <c r="B12" s="42" t="s">
        <v>28</v>
      </c>
      <c r="C12" s="42"/>
      <c r="D12" s="42"/>
      <c r="E12" s="50"/>
      <c r="F12" s="51"/>
      <c r="G12" s="43">
        <v>108000000</v>
      </c>
      <c r="H12" s="43">
        <v>12458640</v>
      </c>
      <c r="I12" s="38">
        <f>H12+JANUARI!I12</f>
        <v>12458640</v>
      </c>
      <c r="J12" s="43"/>
      <c r="K12" s="52">
        <f>G12-I12</f>
        <v>95541360</v>
      </c>
      <c r="L12" s="14">
        <f t="shared" si="1"/>
        <v>11.535777777777778</v>
      </c>
      <c r="M12" s="52" t="e">
        <f>#REF!-I12</f>
        <v>#REF!</v>
      </c>
      <c r="N12" s="15" t="e">
        <f>I12/#REF!*100</f>
        <v>#REF!</v>
      </c>
    </row>
    <row r="13" spans="1:17" ht="15.75" x14ac:dyDescent="0.25">
      <c r="A13" s="98" t="s">
        <v>29</v>
      </c>
      <c r="B13" s="49" t="s">
        <v>30</v>
      </c>
      <c r="C13" s="24"/>
      <c r="D13" s="24"/>
      <c r="E13" s="53"/>
      <c r="F13" s="54"/>
      <c r="G13" s="22">
        <f t="shared" ref="G13:M13" si="3">G14+G15</f>
        <v>207000000</v>
      </c>
      <c r="H13" s="22">
        <f t="shared" si="3"/>
        <v>4845000</v>
      </c>
      <c r="I13" s="38">
        <f>H13+JANUARI!I13</f>
        <v>10064400</v>
      </c>
      <c r="J13" s="22"/>
      <c r="K13" s="22">
        <f t="shared" si="3"/>
        <v>196935600</v>
      </c>
      <c r="L13" s="14">
        <f t="shared" si="1"/>
        <v>4.862028985507246</v>
      </c>
      <c r="M13" s="22" t="e">
        <f t="shared" si="3"/>
        <v>#REF!</v>
      </c>
      <c r="N13" s="15" t="e">
        <f>I13/#REF!*100</f>
        <v>#REF!</v>
      </c>
    </row>
    <row r="14" spans="1:17" ht="15.75" x14ac:dyDescent="0.25">
      <c r="A14" s="32" t="s">
        <v>31</v>
      </c>
      <c r="B14" s="55">
        <v>1</v>
      </c>
      <c r="C14" s="24" t="s">
        <v>32</v>
      </c>
      <c r="D14" s="24"/>
      <c r="E14" s="53"/>
      <c r="F14" s="54"/>
      <c r="G14" s="26">
        <v>117000000</v>
      </c>
      <c r="H14" s="26"/>
      <c r="I14" s="38">
        <f>H14+JANUARI!I14</f>
        <v>5219400</v>
      </c>
      <c r="J14" s="26"/>
      <c r="K14" s="26">
        <f>G14-I14</f>
        <v>111780600</v>
      </c>
      <c r="L14" s="14">
        <f t="shared" si="1"/>
        <v>4.4610256410256417</v>
      </c>
      <c r="M14" s="26" t="e">
        <f>#REF!-I14</f>
        <v>#REF!</v>
      </c>
      <c r="N14" s="15" t="e">
        <f>I14/#REF!*100</f>
        <v>#REF!</v>
      </c>
    </row>
    <row r="15" spans="1:17" ht="15.75" x14ac:dyDescent="0.25">
      <c r="A15" s="45" t="s">
        <v>33</v>
      </c>
      <c r="B15" s="56">
        <v>2</v>
      </c>
      <c r="C15" s="42" t="s">
        <v>34</v>
      </c>
      <c r="D15" s="42"/>
      <c r="E15" s="50"/>
      <c r="F15" s="51"/>
      <c r="G15" s="38">
        <v>90000000</v>
      </c>
      <c r="H15" s="38">
        <v>4845000</v>
      </c>
      <c r="I15" s="38">
        <f>H15+JANUARI!I15</f>
        <v>4845000</v>
      </c>
      <c r="J15" s="26"/>
      <c r="K15" s="26">
        <f>G15-I15</f>
        <v>85155000</v>
      </c>
      <c r="L15" s="14">
        <f t="shared" si="1"/>
        <v>5.3833333333333329</v>
      </c>
      <c r="M15" s="26" t="e">
        <f>#REF!-I15</f>
        <v>#REF!</v>
      </c>
      <c r="N15" s="15" t="e">
        <f>I15/#REF!*100</f>
        <v>#REF!</v>
      </c>
    </row>
    <row r="16" spans="1:17" ht="15.75" x14ac:dyDescent="0.25">
      <c r="A16" s="91" t="s">
        <v>35</v>
      </c>
      <c r="B16" s="57" t="s">
        <v>36</v>
      </c>
      <c r="C16" s="20"/>
      <c r="D16" s="20"/>
      <c r="E16" s="58"/>
      <c r="F16" s="21"/>
      <c r="G16" s="22">
        <f>120000000</f>
        <v>120000000</v>
      </c>
      <c r="H16" s="22">
        <f>[1]register!F604</f>
        <v>21070000</v>
      </c>
      <c r="I16" s="38">
        <v>37420000</v>
      </c>
      <c r="J16" s="22"/>
      <c r="K16" s="22">
        <f>G16-I16</f>
        <v>82580000</v>
      </c>
      <c r="L16" s="14">
        <f t="shared" si="1"/>
        <v>31.183333333333334</v>
      </c>
      <c r="M16" s="22" t="e">
        <f>#REF!-I16</f>
        <v>#REF!</v>
      </c>
      <c r="N16" s="15" t="e">
        <f>I16/#REF!*100</f>
        <v>#REF!</v>
      </c>
    </row>
    <row r="17" spans="1:14" ht="15.75" x14ac:dyDescent="0.25">
      <c r="A17" s="94" t="s">
        <v>37</v>
      </c>
      <c r="B17" s="27" t="s">
        <v>38</v>
      </c>
      <c r="C17" s="27"/>
      <c r="D17" s="27"/>
      <c r="E17" s="27"/>
      <c r="F17" s="27"/>
      <c r="G17" s="64">
        <f>G18+G19</f>
        <v>319500000</v>
      </c>
      <c r="H17" s="64">
        <f t="shared" ref="H17:M17" si="4">H18+H19</f>
        <v>38972562</v>
      </c>
      <c r="I17" s="38">
        <f>H17+JANUARI!I17</f>
        <v>38972562</v>
      </c>
      <c r="J17" s="64"/>
      <c r="K17" s="64">
        <f t="shared" si="4"/>
        <v>280527438</v>
      </c>
      <c r="L17" s="14">
        <f t="shared" si="1"/>
        <v>12.197984976525822</v>
      </c>
      <c r="M17" s="64" t="e">
        <f t="shared" si="4"/>
        <v>#REF!</v>
      </c>
      <c r="N17" s="15" t="e">
        <f>I17/#REF!*100</f>
        <v>#REF!</v>
      </c>
    </row>
    <row r="18" spans="1:14" ht="15.75" x14ac:dyDescent="0.25">
      <c r="A18" s="95"/>
      <c r="B18" s="1">
        <v>1</v>
      </c>
      <c r="C18" s="30" t="s">
        <v>39</v>
      </c>
      <c r="D18" s="30"/>
      <c r="E18" s="30"/>
      <c r="F18" s="27"/>
      <c r="G18" s="62">
        <v>148500000</v>
      </c>
      <c r="H18" s="62">
        <v>24909732</v>
      </c>
      <c r="I18" s="38">
        <f>H18+JANUARI!I18</f>
        <v>24909732</v>
      </c>
      <c r="J18" s="26"/>
      <c r="K18" s="26">
        <f>G18-I18</f>
        <v>123590268</v>
      </c>
      <c r="L18" s="14">
        <f t="shared" si="1"/>
        <v>16.774230303030301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96"/>
      <c r="B19" s="1">
        <v>2</v>
      </c>
      <c r="C19" s="30" t="s">
        <v>40</v>
      </c>
      <c r="D19" s="30"/>
      <c r="E19" s="30"/>
      <c r="F19" s="27"/>
      <c r="G19" s="62">
        <v>171000000</v>
      </c>
      <c r="H19" s="62">
        <v>14062830</v>
      </c>
      <c r="I19" s="38">
        <f>H19+JANUARI!I19</f>
        <v>14062830</v>
      </c>
      <c r="J19" s="26"/>
      <c r="K19" s="26">
        <f>G19-I19</f>
        <v>156937170</v>
      </c>
      <c r="L19" s="14">
        <f t="shared" si="1"/>
        <v>8.2238771929824566</v>
      </c>
      <c r="M19" s="26" t="e">
        <f>#REF!-I19</f>
        <v>#REF!</v>
      </c>
      <c r="N19" s="15" t="e">
        <f>I19/#REF!*100</f>
        <v>#REF!</v>
      </c>
    </row>
    <row r="20" spans="1:14" ht="15.75" x14ac:dyDescent="0.25">
      <c r="A20" s="93" t="s">
        <v>41</v>
      </c>
      <c r="B20" s="19">
        <v>1</v>
      </c>
      <c r="C20" s="20" t="s">
        <v>42</v>
      </c>
      <c r="D20" s="20"/>
      <c r="E20" s="58"/>
      <c r="F20" s="21"/>
      <c r="G20" s="22">
        <f>G21+G22+G23+G24+G25+G26+G27+G28+G29+G30+G31</f>
        <v>1517400000</v>
      </c>
      <c r="H20" s="22">
        <f t="shared" ref="H20:M20" si="5">H21+H22</f>
        <v>147136467</v>
      </c>
      <c r="I20" s="113">
        <f>SUM(I21:I31)</f>
        <v>174567746</v>
      </c>
      <c r="J20" s="103">
        <f>J21</f>
        <v>274000</v>
      </c>
      <c r="K20" s="22">
        <f>SUM(K21:K31)</f>
        <v>1342832254</v>
      </c>
      <c r="L20" s="14">
        <f t="shared" si="1"/>
        <v>11.504398708316858</v>
      </c>
      <c r="M20" s="22" t="e">
        <f t="shared" si="5"/>
        <v>#REF!</v>
      </c>
      <c r="N20" s="15" t="e">
        <f>I20/#REF!*100</f>
        <v>#REF!</v>
      </c>
    </row>
    <row r="21" spans="1:14" ht="15.75" x14ac:dyDescent="0.25">
      <c r="A21" s="32" t="s">
        <v>43</v>
      </c>
      <c r="B21" s="55" t="s">
        <v>44</v>
      </c>
      <c r="C21" s="24" t="s">
        <v>45</v>
      </c>
      <c r="D21" s="24"/>
      <c r="E21" s="53"/>
      <c r="F21" s="54"/>
      <c r="G21" s="65">
        <v>900000000</v>
      </c>
      <c r="H21" s="65">
        <v>147136467</v>
      </c>
      <c r="I21" s="38">
        <f>H21+JANUARI!I21</f>
        <v>147748998</v>
      </c>
      <c r="J21" s="104">
        <f>'[2]Alkes BHP'!$G$18</f>
        <v>274000</v>
      </c>
      <c r="K21" s="65">
        <f t="shared" ref="K21:K32" si="6">G21-I21</f>
        <v>752251002</v>
      </c>
      <c r="L21" s="14">
        <f t="shared" si="1"/>
        <v>16.416555333333331</v>
      </c>
      <c r="M21" s="65" t="e">
        <f>#REF!-I21</f>
        <v>#REF!</v>
      </c>
      <c r="N21" s="15" t="e">
        <f>I21/#REF!*100</f>
        <v>#REF!</v>
      </c>
    </row>
    <row r="22" spans="1:14" ht="15.75" x14ac:dyDescent="0.25">
      <c r="A22" s="32" t="s">
        <v>43</v>
      </c>
      <c r="B22" s="60" t="s">
        <v>44</v>
      </c>
      <c r="C22" s="24" t="s">
        <v>46</v>
      </c>
      <c r="D22" s="33"/>
      <c r="E22" s="17"/>
      <c r="F22" s="34"/>
      <c r="G22" s="26">
        <v>9000000</v>
      </c>
      <c r="H22" s="26">
        <f>[1]register!F937</f>
        <v>0</v>
      </c>
      <c r="I22" s="38">
        <f>H22+JANUARI!I22</f>
        <v>0</v>
      </c>
      <c r="J22" s="104"/>
      <c r="K22" s="65">
        <f t="shared" si="6"/>
        <v>9000000</v>
      </c>
      <c r="L22" s="14">
        <f t="shared" si="1"/>
        <v>0</v>
      </c>
      <c r="M22" s="65" t="e">
        <f>#REF!-I22</f>
        <v>#REF!</v>
      </c>
      <c r="N22" s="15" t="e">
        <f>I22/#REF!*100</f>
        <v>#REF!</v>
      </c>
    </row>
    <row r="23" spans="1:14" ht="15.75" x14ac:dyDescent="0.25">
      <c r="A23" s="32" t="s">
        <v>47</v>
      </c>
      <c r="B23" s="55">
        <v>4</v>
      </c>
      <c r="C23" s="29" t="s">
        <v>48</v>
      </c>
      <c r="D23" s="47"/>
      <c r="E23" s="47"/>
      <c r="F23" s="66"/>
      <c r="G23" s="67">
        <v>4500000</v>
      </c>
      <c r="H23" s="67">
        <f>[1]register!F944</f>
        <v>0</v>
      </c>
      <c r="I23" s="38">
        <f>H23+JANUARI!I23</f>
        <v>0</v>
      </c>
      <c r="J23" s="104"/>
      <c r="K23" s="65">
        <f t="shared" si="6"/>
        <v>4500000</v>
      </c>
      <c r="L23" s="14">
        <f t="shared" si="1"/>
        <v>0</v>
      </c>
      <c r="M23" s="65" t="e">
        <f>#REF!-I23</f>
        <v>#REF!</v>
      </c>
      <c r="N23" s="15" t="e">
        <f>I23/#REF!*100</f>
        <v>#REF!</v>
      </c>
    </row>
    <row r="24" spans="1:14" ht="15.75" x14ac:dyDescent="0.25">
      <c r="A24" s="32" t="s">
        <v>49</v>
      </c>
      <c r="B24" s="19">
        <v>5</v>
      </c>
      <c r="C24" s="29" t="s">
        <v>50</v>
      </c>
      <c r="D24" s="53"/>
      <c r="E24" s="24"/>
      <c r="F24" s="54"/>
      <c r="G24" s="65">
        <v>4500000</v>
      </c>
      <c r="H24" s="65">
        <f>[1]register!F951</f>
        <v>0</v>
      </c>
      <c r="I24" s="38">
        <f>H24+JANUARI!I24</f>
        <v>0</v>
      </c>
      <c r="J24" s="104"/>
      <c r="K24" s="65">
        <f t="shared" si="6"/>
        <v>4500000</v>
      </c>
      <c r="L24" s="14">
        <f t="shared" si="1"/>
        <v>0</v>
      </c>
      <c r="M24" s="65" t="e">
        <f>#REF!-I24</f>
        <v>#REF!</v>
      </c>
      <c r="N24" s="15" t="e">
        <f>I24/#REF!*100</f>
        <v>#REF!</v>
      </c>
    </row>
    <row r="25" spans="1:14" ht="15.75" x14ac:dyDescent="0.25">
      <c r="A25" s="32" t="s">
        <v>51</v>
      </c>
      <c r="B25" s="55">
        <v>6</v>
      </c>
      <c r="C25" s="29" t="s">
        <v>52</v>
      </c>
      <c r="D25" s="53"/>
      <c r="E25" s="24"/>
      <c r="F25" s="54"/>
      <c r="G25" s="65">
        <v>225000000</v>
      </c>
      <c r="H25" s="65">
        <f>[1]register!F958</f>
        <v>0</v>
      </c>
      <c r="I25" s="38">
        <f>H25+JANUARI!I25</f>
        <v>0</v>
      </c>
      <c r="J25" s="104"/>
      <c r="K25" s="65">
        <f t="shared" si="6"/>
        <v>225000000</v>
      </c>
      <c r="L25" s="14">
        <f t="shared" si="1"/>
        <v>0</v>
      </c>
      <c r="M25" s="65" t="e">
        <f>#REF!-I25</f>
        <v>#REF!</v>
      </c>
      <c r="N25" s="15" t="e">
        <f>I25/#REF!*100</f>
        <v>#REF!</v>
      </c>
    </row>
    <row r="26" spans="1:14" ht="15.75" x14ac:dyDescent="0.25">
      <c r="A26" s="32" t="s">
        <v>53</v>
      </c>
      <c r="B26" s="19">
        <v>7</v>
      </c>
      <c r="C26" s="29" t="s">
        <v>54</v>
      </c>
      <c r="D26" s="53"/>
      <c r="E26" s="24"/>
      <c r="F26" s="54"/>
      <c r="G26" s="65">
        <v>13500000</v>
      </c>
      <c r="H26" s="65">
        <f>[1]register!F965</f>
        <v>0</v>
      </c>
      <c r="I26" s="38">
        <f>H26+JANUARI!I26</f>
        <v>0</v>
      </c>
      <c r="J26" s="104"/>
      <c r="K26" s="65">
        <f t="shared" si="6"/>
        <v>13500000</v>
      </c>
      <c r="L26" s="14">
        <f t="shared" si="1"/>
        <v>0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 t="s">
        <v>55</v>
      </c>
      <c r="B27" s="19">
        <v>8</v>
      </c>
      <c r="C27" s="24" t="s">
        <v>56</v>
      </c>
      <c r="D27" s="53"/>
      <c r="E27" s="24"/>
      <c r="F27" s="54"/>
      <c r="G27" s="65">
        <v>18000000</v>
      </c>
      <c r="H27" s="65">
        <f>[1]register!F971</f>
        <v>0</v>
      </c>
      <c r="I27" s="38">
        <f>H27+JANUARI!I27</f>
        <v>0</v>
      </c>
      <c r="J27" s="104"/>
      <c r="K27" s="65">
        <f t="shared" si="6"/>
        <v>18000000</v>
      </c>
      <c r="L27" s="14">
        <f t="shared" si="1"/>
        <v>0</v>
      </c>
      <c r="M27" s="65" t="e">
        <f>#REF!-I27</f>
        <v>#REF!</v>
      </c>
      <c r="N27" s="15" t="e">
        <f>I27/#REF!*100</f>
        <v>#REF!</v>
      </c>
    </row>
    <row r="28" spans="1:14" ht="15.75" x14ac:dyDescent="0.25">
      <c r="A28" s="32" t="s">
        <v>57</v>
      </c>
      <c r="B28" s="19">
        <v>11</v>
      </c>
      <c r="C28" s="29" t="s">
        <v>58</v>
      </c>
      <c r="D28" s="59"/>
      <c r="E28" s="29"/>
      <c r="F28" s="25"/>
      <c r="G28" s="26">
        <v>72000000</v>
      </c>
      <c r="H28" s="26">
        <v>18183248</v>
      </c>
      <c r="I28" s="38">
        <f>H28+JANUARI!I28</f>
        <v>18183248</v>
      </c>
      <c r="J28" s="104"/>
      <c r="K28" s="65">
        <f t="shared" si="6"/>
        <v>53816752</v>
      </c>
      <c r="L28" s="14">
        <f t="shared" si="1"/>
        <v>25.25451111111111</v>
      </c>
      <c r="M28" s="65" t="e">
        <f>#REF!-I28</f>
        <v>#REF!</v>
      </c>
      <c r="N28" s="15" t="e">
        <f>I28/#REF!*100</f>
        <v>#REF!</v>
      </c>
    </row>
    <row r="29" spans="1:14" ht="22.5" customHeight="1" x14ac:dyDescent="0.25">
      <c r="A29" s="32" t="s">
        <v>59</v>
      </c>
      <c r="B29" s="19">
        <v>12</v>
      </c>
      <c r="C29" s="24" t="s">
        <v>60</v>
      </c>
      <c r="D29" s="53"/>
      <c r="E29" s="24"/>
      <c r="F29" s="54"/>
      <c r="G29" s="65">
        <v>262800000</v>
      </c>
      <c r="H29" s="65">
        <v>8635500</v>
      </c>
      <c r="I29" s="38">
        <f>H29+JANUARI!I29</f>
        <v>8635500</v>
      </c>
      <c r="J29" s="104"/>
      <c r="K29" s="65">
        <f t="shared" si="6"/>
        <v>254164500</v>
      </c>
      <c r="L29" s="14">
        <f t="shared" si="1"/>
        <v>3.2859589041095894</v>
      </c>
      <c r="M29" s="65" t="e">
        <f>#REF!-I29</f>
        <v>#REF!</v>
      </c>
      <c r="N29" s="15" t="e">
        <f>I29/#REF!*100</f>
        <v>#REF!</v>
      </c>
    </row>
    <row r="30" spans="1:14" ht="26.25" customHeight="1" x14ac:dyDescent="0.25">
      <c r="A30" s="32" t="s">
        <v>61</v>
      </c>
      <c r="B30" s="60">
        <v>13</v>
      </c>
      <c r="C30" s="29" t="s">
        <v>62</v>
      </c>
      <c r="D30" s="59"/>
      <c r="E30" s="29"/>
      <c r="F30" s="25"/>
      <c r="G30" s="26">
        <v>3600000</v>
      </c>
      <c r="H30" s="26">
        <f>[1]register!F1000</f>
        <v>0</v>
      </c>
      <c r="I30" s="38">
        <f>H30+JANUARI!I30</f>
        <v>0</v>
      </c>
      <c r="J30" s="104"/>
      <c r="K30" s="65">
        <f t="shared" si="6"/>
        <v>3600000</v>
      </c>
      <c r="L30" s="14">
        <f t="shared" si="1"/>
        <v>0</v>
      </c>
      <c r="M30" s="65" t="e">
        <f>#REF!-I30</f>
        <v>#REF!</v>
      </c>
      <c r="N30" s="15" t="e">
        <f>I30/#REF!*100</f>
        <v>#REF!</v>
      </c>
    </row>
    <row r="31" spans="1:14" ht="15.75" x14ac:dyDescent="0.25">
      <c r="A31" s="32" t="s">
        <v>63</v>
      </c>
      <c r="B31" s="60">
        <v>14</v>
      </c>
      <c r="C31" s="29" t="s">
        <v>64</v>
      </c>
      <c r="D31" s="59"/>
      <c r="E31" s="29"/>
      <c r="F31" s="25"/>
      <c r="G31" s="26">
        <v>4500000</v>
      </c>
      <c r="H31" s="26">
        <f>[1]register!F1007</f>
        <v>0</v>
      </c>
      <c r="I31" s="38">
        <f>H31+JANUARI!I31</f>
        <v>0</v>
      </c>
      <c r="J31" s="104"/>
      <c r="K31" s="65">
        <f t="shared" si="6"/>
        <v>4500000</v>
      </c>
      <c r="L31" s="14">
        <f t="shared" si="1"/>
        <v>0</v>
      </c>
      <c r="M31" s="65" t="e">
        <f>#REF!-I31</f>
        <v>#REF!</v>
      </c>
      <c r="N31" s="15" t="e">
        <f>I31/#REF!*100</f>
        <v>#REF!</v>
      </c>
    </row>
    <row r="32" spans="1:14" ht="15.75" x14ac:dyDescent="0.25">
      <c r="A32" s="32" t="s">
        <v>65</v>
      </c>
      <c r="B32" s="57" t="s">
        <v>66</v>
      </c>
      <c r="C32" s="20"/>
      <c r="D32" s="58"/>
      <c r="E32" s="20"/>
      <c r="F32" s="21"/>
      <c r="G32" s="22">
        <v>4500000000</v>
      </c>
      <c r="H32" s="22">
        <v>1222172454</v>
      </c>
      <c r="I32" s="38">
        <f>H32+JANUARI!I32</f>
        <v>1232362513</v>
      </c>
      <c r="J32" s="103">
        <f>'[2]OBAT BLUD'!$G$57</f>
        <v>1522005</v>
      </c>
      <c r="K32" s="22">
        <f t="shared" si="6"/>
        <v>3267637487</v>
      </c>
      <c r="L32" s="14">
        <f t="shared" si="1"/>
        <v>27.385833622222222</v>
      </c>
      <c r="M32" s="22" t="e">
        <f>#REF!-I32</f>
        <v>#REF!</v>
      </c>
      <c r="N32" s="15" t="e">
        <f>I32/#REF!*100</f>
        <v>#REF!</v>
      </c>
    </row>
    <row r="33" spans="1:14" ht="15.75" x14ac:dyDescent="0.25">
      <c r="A33" s="32" t="s">
        <v>67</v>
      </c>
      <c r="B33" s="69" t="s">
        <v>68</v>
      </c>
      <c r="C33" s="70"/>
      <c r="D33" s="20"/>
      <c r="E33" s="71"/>
      <c r="F33" s="72"/>
      <c r="G33" s="22">
        <f t="shared" ref="G33:K33" si="7">SUM(G34:G36)</f>
        <v>4005000000</v>
      </c>
      <c r="H33" s="22">
        <f t="shared" si="7"/>
        <v>227116550</v>
      </c>
      <c r="I33" s="38">
        <f>H33+JANUARI!I33</f>
        <v>227116550</v>
      </c>
      <c r="J33" s="103"/>
      <c r="K33" s="22">
        <f t="shared" si="7"/>
        <v>3777883450</v>
      </c>
      <c r="L33" s="14">
        <f t="shared" si="1"/>
        <v>5.6708252184769039</v>
      </c>
      <c r="M33" s="22" t="e">
        <f>SUM(M34:M35)</f>
        <v>#REF!</v>
      </c>
      <c r="N33" s="15" t="e">
        <f>I33/#REF!*100</f>
        <v>#REF!</v>
      </c>
    </row>
    <row r="34" spans="1:14" ht="15.75" x14ac:dyDescent="0.25">
      <c r="A34" s="32"/>
      <c r="B34" s="68">
        <v>1</v>
      </c>
      <c r="C34" s="42" t="s">
        <v>69</v>
      </c>
      <c r="D34" s="24"/>
      <c r="E34" s="71"/>
      <c r="F34" s="72"/>
      <c r="G34" s="65">
        <v>3348000000</v>
      </c>
      <c r="H34" s="65">
        <v>207766550</v>
      </c>
      <c r="I34" s="38">
        <f>H34+JANUARI!I34</f>
        <v>207766550</v>
      </c>
      <c r="J34" s="104"/>
      <c r="K34" s="65">
        <f>G34-I34</f>
        <v>3140233450</v>
      </c>
      <c r="L34" s="14">
        <f t="shared" si="1"/>
        <v>6.2056914575866182</v>
      </c>
      <c r="M34" s="65" t="e">
        <f>#REF!-I34</f>
        <v>#REF!</v>
      </c>
      <c r="N34" s="15" t="e">
        <f>I34/#REF!*100</f>
        <v>#REF!</v>
      </c>
    </row>
    <row r="35" spans="1:14" ht="15.75" x14ac:dyDescent="0.25">
      <c r="A35" s="32"/>
      <c r="B35" s="68">
        <v>2</v>
      </c>
      <c r="C35" s="42" t="s">
        <v>70</v>
      </c>
      <c r="D35" s="24"/>
      <c r="E35" s="71"/>
      <c r="F35" s="72"/>
      <c r="G35" s="65">
        <v>387000000</v>
      </c>
      <c r="H35" s="65">
        <v>19350000</v>
      </c>
      <c r="I35" s="38">
        <f>H35+JANUARI!I35</f>
        <v>19350000</v>
      </c>
      <c r="J35" s="104"/>
      <c r="K35" s="65">
        <f>G35-I35</f>
        <v>367650000</v>
      </c>
      <c r="L35" s="14">
        <f t="shared" si="1"/>
        <v>5</v>
      </c>
      <c r="M35" s="65" t="e">
        <f>#REF!-I35</f>
        <v>#REF!</v>
      </c>
      <c r="N35" s="15" t="e">
        <f>I35/#REF!*100</f>
        <v>#REF!</v>
      </c>
    </row>
    <row r="36" spans="1:14" ht="15.75" x14ac:dyDescent="0.25">
      <c r="A36" s="32"/>
      <c r="B36" s="68">
        <v>3</v>
      </c>
      <c r="C36" s="42" t="s">
        <v>71</v>
      </c>
      <c r="D36" s="24"/>
      <c r="E36" s="71"/>
      <c r="F36" s="72"/>
      <c r="G36" s="65">
        <v>270000000</v>
      </c>
      <c r="H36" s="65"/>
      <c r="I36" s="38">
        <f>H36+JANUARI!I36</f>
        <v>0</v>
      </c>
      <c r="J36" s="104"/>
      <c r="K36" s="65">
        <f>G36-I36</f>
        <v>270000000</v>
      </c>
      <c r="L36" s="14"/>
      <c r="M36" s="65"/>
      <c r="N36" s="15"/>
    </row>
    <row r="37" spans="1:14" ht="15.75" x14ac:dyDescent="0.25">
      <c r="A37" s="32" t="s">
        <v>74</v>
      </c>
      <c r="B37" s="49" t="s">
        <v>75</v>
      </c>
      <c r="C37" s="33"/>
      <c r="D37" s="75"/>
      <c r="E37" s="33"/>
      <c r="F37" s="34"/>
      <c r="G37" s="31">
        <f t="shared" ref="G37:M37" si="8">G38+G39</f>
        <v>126000000</v>
      </c>
      <c r="H37" s="31">
        <f t="shared" si="8"/>
        <v>6160000</v>
      </c>
      <c r="I37" s="38">
        <f>H37+JANUARI!I37</f>
        <v>25773510</v>
      </c>
      <c r="J37" s="105"/>
      <c r="K37" s="31">
        <f t="shared" si="8"/>
        <v>100226490</v>
      </c>
      <c r="L37" s="14">
        <f t="shared" ref="L37:L60" si="9">I37/G37*100</f>
        <v>20.455166666666667</v>
      </c>
      <c r="M37" s="31" t="e">
        <f t="shared" si="8"/>
        <v>#REF!</v>
      </c>
      <c r="N37" s="15" t="e">
        <f>I37/#REF!*100</f>
        <v>#REF!</v>
      </c>
    </row>
    <row r="38" spans="1:14" ht="15.75" x14ac:dyDescent="0.25">
      <c r="A38" s="32" t="s">
        <v>76</v>
      </c>
      <c r="B38" s="23">
        <v>1</v>
      </c>
      <c r="C38" s="29" t="s">
        <v>77</v>
      </c>
      <c r="D38" s="73"/>
      <c r="E38" s="29"/>
      <c r="F38" s="25"/>
      <c r="G38" s="26">
        <v>54000000</v>
      </c>
      <c r="H38" s="26">
        <f>[1]register!F1604</f>
        <v>6160000</v>
      </c>
      <c r="I38" s="38">
        <f>H38+JANUARI!I38</f>
        <v>12320000</v>
      </c>
      <c r="J38" s="106"/>
      <c r="K38" s="26">
        <f>G38-I38</f>
        <v>41680000</v>
      </c>
      <c r="L38" s="14">
        <f t="shared" si="9"/>
        <v>22.814814814814817</v>
      </c>
      <c r="M38" s="26" t="e">
        <f>#REF!-I38</f>
        <v>#REF!</v>
      </c>
      <c r="N38" s="15" t="e">
        <f>I38/#REF!*100</f>
        <v>#REF!</v>
      </c>
    </row>
    <row r="39" spans="1:14" ht="15.75" x14ac:dyDescent="0.25">
      <c r="A39" s="32" t="s">
        <v>78</v>
      </c>
      <c r="B39" s="55">
        <v>2</v>
      </c>
      <c r="C39" s="24" t="s">
        <v>79</v>
      </c>
      <c r="D39" s="74"/>
      <c r="E39" s="24"/>
      <c r="F39" s="54"/>
      <c r="G39" s="26">
        <v>72000000</v>
      </c>
      <c r="H39" s="26"/>
      <c r="I39" s="38">
        <f>H39+JANUARI!I39</f>
        <v>13453510</v>
      </c>
      <c r="J39" s="106"/>
      <c r="K39" s="26">
        <f>G39-I39</f>
        <v>58546490</v>
      </c>
      <c r="L39" s="14">
        <f t="shared" si="9"/>
        <v>18.685430555555556</v>
      </c>
      <c r="M39" s="26" t="e">
        <f>#REF!-I39</f>
        <v>#REF!</v>
      </c>
      <c r="N39" s="15" t="e">
        <f>I39/#REF!*100</f>
        <v>#REF!</v>
      </c>
    </row>
    <row r="40" spans="1:14" ht="15.75" x14ac:dyDescent="0.25">
      <c r="A40" s="32" t="s">
        <v>80</v>
      </c>
      <c r="B40" s="57" t="s">
        <v>81</v>
      </c>
      <c r="C40" s="76"/>
      <c r="D40" s="76"/>
      <c r="E40" s="20"/>
      <c r="F40" s="21"/>
      <c r="G40" s="22">
        <f t="shared" ref="G40:M40" si="10">SUM(G41:G43)</f>
        <v>171000000</v>
      </c>
      <c r="H40" s="22">
        <f t="shared" si="10"/>
        <v>6806000</v>
      </c>
      <c r="I40" s="38">
        <f>H40+JANUARI!I40</f>
        <v>24748887</v>
      </c>
      <c r="J40" s="103"/>
      <c r="K40" s="22">
        <f t="shared" si="10"/>
        <v>146251113</v>
      </c>
      <c r="L40" s="14">
        <f t="shared" si="9"/>
        <v>14.473033333333332</v>
      </c>
      <c r="M40" s="22" t="e">
        <f t="shared" si="10"/>
        <v>#REF!</v>
      </c>
      <c r="N40" s="15" t="e">
        <f>I40/#REF!*100</f>
        <v>#REF!</v>
      </c>
    </row>
    <row r="41" spans="1:14" ht="15.75" x14ac:dyDescent="0.25">
      <c r="A41" s="32"/>
      <c r="B41" s="79" t="s">
        <v>82</v>
      </c>
      <c r="C41" s="76"/>
      <c r="D41" s="76"/>
      <c r="E41" s="20"/>
      <c r="F41" s="21"/>
      <c r="G41" s="65">
        <v>72000000</v>
      </c>
      <c r="H41" s="65">
        <v>6806000</v>
      </c>
      <c r="I41" s="38">
        <f>H41+JANUARI!I41</f>
        <v>24748887</v>
      </c>
      <c r="J41" s="104"/>
      <c r="K41" s="65">
        <f>G41-I41</f>
        <v>47251113</v>
      </c>
      <c r="L41" s="14">
        <f t="shared" si="9"/>
        <v>34.373454166666669</v>
      </c>
      <c r="M41" s="65" t="e">
        <f>#REF!-I41</f>
        <v>#REF!</v>
      </c>
      <c r="N41" s="15" t="e">
        <f>I41/#REF!*100</f>
        <v>#REF!</v>
      </c>
    </row>
    <row r="42" spans="1:14" ht="15.75" x14ac:dyDescent="0.25">
      <c r="A42" s="32"/>
      <c r="B42" s="79" t="s">
        <v>83</v>
      </c>
      <c r="C42" s="76"/>
      <c r="D42" s="76"/>
      <c r="E42" s="20"/>
      <c r="F42" s="21"/>
      <c r="G42" s="65">
        <v>90000000</v>
      </c>
      <c r="H42" s="65">
        <f>[1]register!F2267</f>
        <v>0</v>
      </c>
      <c r="I42" s="38">
        <f>H42+JANUARI!I42</f>
        <v>0</v>
      </c>
      <c r="J42" s="104"/>
      <c r="K42" s="65">
        <f>G42-I42</f>
        <v>90000000</v>
      </c>
      <c r="L42" s="14">
        <f t="shared" si="9"/>
        <v>0</v>
      </c>
      <c r="M42" s="65" t="e">
        <f>#REF!-I42</f>
        <v>#REF!</v>
      </c>
      <c r="N42" s="15" t="e">
        <f>I42/#REF!*100</f>
        <v>#REF!</v>
      </c>
    </row>
    <row r="43" spans="1:14" ht="15.75" x14ac:dyDescent="0.25">
      <c r="A43" s="32"/>
      <c r="B43" s="79" t="s">
        <v>84</v>
      </c>
      <c r="C43" s="76"/>
      <c r="D43" s="76"/>
      <c r="E43" s="20"/>
      <c r="F43" s="21"/>
      <c r="G43" s="65">
        <v>9000000</v>
      </c>
      <c r="H43" s="65">
        <f>[1]register!F2298</f>
        <v>0</v>
      </c>
      <c r="I43" s="38">
        <f>H43+JANUARI!I43</f>
        <v>0</v>
      </c>
      <c r="J43" s="104"/>
      <c r="K43" s="65">
        <f>G43-I43</f>
        <v>9000000</v>
      </c>
      <c r="L43" s="14">
        <f t="shared" si="9"/>
        <v>0</v>
      </c>
      <c r="M43" s="65" t="e">
        <f>#REF!-I43</f>
        <v>#REF!</v>
      </c>
      <c r="N43" s="15" t="e">
        <f>I43/#REF!*100</f>
        <v>#REF!</v>
      </c>
    </row>
    <row r="44" spans="1:14" ht="15.75" x14ac:dyDescent="0.25">
      <c r="A44" s="32" t="s">
        <v>85</v>
      </c>
      <c r="B44" s="49" t="s">
        <v>86</v>
      </c>
      <c r="C44" s="33"/>
      <c r="D44" s="17"/>
      <c r="E44" s="33"/>
      <c r="F44" s="28"/>
      <c r="G44" s="31">
        <f>SUM(G45:G46)</f>
        <v>76500000</v>
      </c>
      <c r="H44" s="31">
        <f>SUM(H45:H46)</f>
        <v>0</v>
      </c>
      <c r="I44" s="38">
        <f>H44+JANUARI!I44</f>
        <v>10500000</v>
      </c>
      <c r="J44" s="105"/>
      <c r="K44" s="31">
        <f>SUM(K45:K46)</f>
        <v>66000000</v>
      </c>
      <c r="L44" s="14">
        <f t="shared" si="9"/>
        <v>13.725490196078432</v>
      </c>
      <c r="M44" s="31" t="e">
        <f>SUM(M45:M46)</f>
        <v>#REF!</v>
      </c>
      <c r="N44" s="15" t="e">
        <f>I44/#REF!*100</f>
        <v>#REF!</v>
      </c>
    </row>
    <row r="45" spans="1:14" ht="15.75" x14ac:dyDescent="0.25">
      <c r="A45" s="77"/>
      <c r="B45" s="23" t="s">
        <v>72</v>
      </c>
      <c r="C45" s="29" t="s">
        <v>87</v>
      </c>
      <c r="D45" s="59"/>
      <c r="E45" s="29"/>
      <c r="F45" s="18"/>
      <c r="G45" s="26">
        <v>22500000</v>
      </c>
      <c r="H45" s="26">
        <f>[1]register!F2837</f>
        <v>0</v>
      </c>
      <c r="I45" s="38">
        <f>H45+JANUARI!I45</f>
        <v>0</v>
      </c>
      <c r="J45" s="106"/>
      <c r="K45" s="26">
        <f>G45-I45</f>
        <v>22500000</v>
      </c>
      <c r="L45" s="14">
        <f t="shared" si="9"/>
        <v>0</v>
      </c>
      <c r="M45" s="26" t="e">
        <f>#REF!-I45</f>
        <v>#REF!</v>
      </c>
      <c r="N45" s="15" t="e">
        <f>I45/#REF!*100</f>
        <v>#REF!</v>
      </c>
    </row>
    <row r="46" spans="1:14" ht="15.75" x14ac:dyDescent="0.25">
      <c r="A46" s="77"/>
      <c r="B46" s="23" t="s">
        <v>73</v>
      </c>
      <c r="C46" s="29" t="s">
        <v>88</v>
      </c>
      <c r="D46" s="59"/>
      <c r="E46" s="29"/>
      <c r="F46" s="18"/>
      <c r="G46" s="26">
        <v>54000000</v>
      </c>
      <c r="H46" s="26"/>
      <c r="I46" s="38">
        <f>H46+JANUARI!I46</f>
        <v>10500000</v>
      </c>
      <c r="J46" s="106"/>
      <c r="K46" s="26">
        <f>G46-I46</f>
        <v>43500000</v>
      </c>
      <c r="L46" s="14">
        <f t="shared" si="9"/>
        <v>19.444444444444446</v>
      </c>
      <c r="M46" s="26" t="e">
        <f>#REF!-I46</f>
        <v>#REF!</v>
      </c>
      <c r="N46" s="15" t="e">
        <f>I46/#REF!*100</f>
        <v>#REF!</v>
      </c>
    </row>
    <row r="47" spans="1:14" ht="15.75" x14ac:dyDescent="0.25">
      <c r="A47" s="77"/>
      <c r="B47" s="23">
        <v>3</v>
      </c>
      <c r="C47" s="112" t="s">
        <v>110</v>
      </c>
      <c r="D47" s="59"/>
      <c r="E47" s="29"/>
      <c r="F47" s="18"/>
      <c r="G47" s="26">
        <v>5400000</v>
      </c>
      <c r="H47" s="26"/>
      <c r="I47" s="38">
        <f>H47+JANUARI!K47</f>
        <v>900000</v>
      </c>
      <c r="J47" s="106"/>
      <c r="K47" s="26">
        <f>G47-I47</f>
        <v>4500000</v>
      </c>
      <c r="L47" s="14">
        <f t="shared" si="9"/>
        <v>16.666666666666664</v>
      </c>
      <c r="M47" s="26"/>
      <c r="N47" s="15"/>
    </row>
    <row r="48" spans="1:14" ht="15.75" x14ac:dyDescent="0.25">
      <c r="A48" s="32" t="s">
        <v>89</v>
      </c>
      <c r="B48" s="57" t="s">
        <v>90</v>
      </c>
      <c r="C48" s="61"/>
      <c r="D48" s="20"/>
      <c r="E48" s="20"/>
      <c r="F48" s="80"/>
      <c r="G48" s="22">
        <v>22500000</v>
      </c>
      <c r="H48" s="22">
        <f>[1]register!F2947</f>
        <v>0</v>
      </c>
      <c r="I48" s="38">
        <f>H48+JANUARI!I48</f>
        <v>0</v>
      </c>
      <c r="J48" s="106"/>
      <c r="K48" s="22">
        <f>G48-I48</f>
        <v>22500000</v>
      </c>
      <c r="L48" s="14">
        <f t="shared" si="9"/>
        <v>0</v>
      </c>
      <c r="M48" s="22" t="e">
        <f>#REF!-I48</f>
        <v>#REF!</v>
      </c>
      <c r="N48" s="15" t="e">
        <f>I48/#REF!*100</f>
        <v>#REF!</v>
      </c>
    </row>
    <row r="49" spans="1:14" ht="15.75" x14ac:dyDescent="0.25">
      <c r="A49" s="32" t="s">
        <v>91</v>
      </c>
      <c r="B49" s="57" t="s">
        <v>92</v>
      </c>
      <c r="C49" s="76"/>
      <c r="D49" s="58"/>
      <c r="E49" s="20"/>
      <c r="F49" s="80"/>
      <c r="G49" s="22">
        <f>SUM(G50:G50)</f>
        <v>13500000</v>
      </c>
      <c r="H49" s="22">
        <f>SUM(H50:H50)</f>
        <v>0</v>
      </c>
      <c r="I49" s="38">
        <f>H49+JANUARI!I49</f>
        <v>0</v>
      </c>
      <c r="J49" s="103"/>
      <c r="K49" s="22">
        <f>SUM(K50:K50)</f>
        <v>13500000</v>
      </c>
      <c r="L49" s="14">
        <f t="shared" si="9"/>
        <v>0</v>
      </c>
      <c r="M49" s="22" t="e">
        <f>SUM(M50:M50)</f>
        <v>#REF!</v>
      </c>
      <c r="N49" s="15" t="e">
        <f>I49/#REF!*100</f>
        <v>#REF!</v>
      </c>
    </row>
    <row r="50" spans="1:14" ht="15.75" x14ac:dyDescent="0.25">
      <c r="A50" s="77"/>
      <c r="B50" s="23">
        <v>2</v>
      </c>
      <c r="C50" s="73" t="s">
        <v>93</v>
      </c>
      <c r="D50" s="17"/>
      <c r="E50" s="29"/>
      <c r="F50" s="28"/>
      <c r="G50" s="26">
        <v>13500000</v>
      </c>
      <c r="H50" s="26">
        <f>[1]register!F2984</f>
        <v>0</v>
      </c>
      <c r="I50" s="38">
        <f>H50+JANUARI!I50</f>
        <v>0</v>
      </c>
      <c r="J50" s="106"/>
      <c r="K50" s="26">
        <f>G50-I50</f>
        <v>13500000</v>
      </c>
      <c r="L50" s="14">
        <f t="shared" si="9"/>
        <v>0</v>
      </c>
      <c r="M50" s="26" t="e">
        <f>#REF!-I50</f>
        <v>#REF!</v>
      </c>
      <c r="N50" s="15" t="e">
        <f>I50/#REF!*100</f>
        <v>#REF!</v>
      </c>
    </row>
    <row r="51" spans="1:14" ht="15.75" x14ac:dyDescent="0.25">
      <c r="A51" s="32" t="s">
        <v>94</v>
      </c>
      <c r="B51" s="83" t="s">
        <v>95</v>
      </c>
      <c r="C51" s="33"/>
      <c r="D51" s="76"/>
      <c r="E51" s="33"/>
      <c r="F51" s="28"/>
      <c r="G51" s="31">
        <f t="shared" ref="G51:M51" si="11">SUM(G52:G56)</f>
        <v>225000000</v>
      </c>
      <c r="H51" s="31">
        <f t="shared" si="11"/>
        <v>0</v>
      </c>
      <c r="I51" s="38">
        <f>H51+JANUARI!I51</f>
        <v>0</v>
      </c>
      <c r="J51" s="105"/>
      <c r="K51" s="31">
        <f t="shared" si="11"/>
        <v>225000000</v>
      </c>
      <c r="L51" s="14">
        <f t="shared" si="9"/>
        <v>0</v>
      </c>
      <c r="M51" s="31" t="e">
        <f t="shared" si="11"/>
        <v>#REF!</v>
      </c>
      <c r="N51" s="15" t="e">
        <f>I51/#REF!*100</f>
        <v>#REF!</v>
      </c>
    </row>
    <row r="52" spans="1:14" ht="15.75" x14ac:dyDescent="0.25">
      <c r="A52" s="16"/>
      <c r="B52" s="84">
        <v>1</v>
      </c>
      <c r="C52" s="29" t="s">
        <v>96</v>
      </c>
      <c r="D52" s="74"/>
      <c r="E52" s="29"/>
      <c r="F52" s="18"/>
      <c r="G52" s="26">
        <v>135000000</v>
      </c>
      <c r="H52" s="26">
        <f>[1]register!F3088</f>
        <v>0</v>
      </c>
      <c r="I52" s="38">
        <f>H52+JANUARI!I52</f>
        <v>0</v>
      </c>
      <c r="J52" s="106"/>
      <c r="K52" s="26">
        <f>G52-I52</f>
        <v>135000000</v>
      </c>
      <c r="L52" s="14">
        <f t="shared" si="9"/>
        <v>0</v>
      </c>
      <c r="M52" s="26" t="e">
        <f>#REF!-I52</f>
        <v>#REF!</v>
      </c>
      <c r="N52" s="15" t="e">
        <f>I52/#REF!*100</f>
        <v>#REF!</v>
      </c>
    </row>
    <row r="53" spans="1:14" ht="15.75" x14ac:dyDescent="0.25">
      <c r="A53" s="16"/>
      <c r="B53" s="23">
        <v>2</v>
      </c>
      <c r="C53" s="85" t="s">
        <v>97</v>
      </c>
      <c r="D53" s="29"/>
      <c r="E53" s="85"/>
      <c r="F53" s="86"/>
      <c r="G53" s="38">
        <v>27000000</v>
      </c>
      <c r="H53" s="38">
        <f>[1]register!F3096</f>
        <v>0</v>
      </c>
      <c r="I53" s="38">
        <f>H53+JANUARI!I53</f>
        <v>0</v>
      </c>
      <c r="J53" s="106"/>
      <c r="K53" s="26">
        <f>G53-I53</f>
        <v>27000000</v>
      </c>
      <c r="L53" s="14">
        <f t="shared" si="9"/>
        <v>0</v>
      </c>
      <c r="M53" s="26" t="e">
        <f>#REF!-I53</f>
        <v>#REF!</v>
      </c>
      <c r="N53" s="15" t="e">
        <f>I53/#REF!*100</f>
        <v>#REF!</v>
      </c>
    </row>
    <row r="54" spans="1:14" ht="15.75" x14ac:dyDescent="0.25">
      <c r="A54" s="16"/>
      <c r="B54" s="87">
        <v>3</v>
      </c>
      <c r="C54" s="30" t="s">
        <v>98</v>
      </c>
      <c r="D54" s="29"/>
      <c r="E54" s="29"/>
      <c r="F54" s="25"/>
      <c r="G54" s="26">
        <v>4500000</v>
      </c>
      <c r="H54" s="26">
        <f>[1]register!F3103</f>
        <v>0</v>
      </c>
      <c r="I54" s="38">
        <f>H54+JANUARI!I54</f>
        <v>0</v>
      </c>
      <c r="J54" s="106"/>
      <c r="K54" s="26">
        <f>G54-I54</f>
        <v>4500000</v>
      </c>
      <c r="L54" s="14">
        <f t="shared" si="9"/>
        <v>0</v>
      </c>
      <c r="M54" s="26" t="e">
        <f>#REF!-I54</f>
        <v>#REF!</v>
      </c>
      <c r="N54" s="15" t="e">
        <f>I54/#REF!*100</f>
        <v>#REF!</v>
      </c>
    </row>
    <row r="55" spans="1:14" ht="15.75" x14ac:dyDescent="0.25">
      <c r="A55" s="77"/>
      <c r="B55" s="82">
        <v>4</v>
      </c>
      <c r="C55" s="53" t="s">
        <v>99</v>
      </c>
      <c r="D55" s="88"/>
      <c r="E55" s="24"/>
      <c r="F55" s="81"/>
      <c r="G55" s="65">
        <v>54000000</v>
      </c>
      <c r="H55" s="65">
        <f>[1]register!F3110</f>
        <v>0</v>
      </c>
      <c r="I55" s="38">
        <f>H55+JANUARI!I55</f>
        <v>0</v>
      </c>
      <c r="J55" s="106"/>
      <c r="K55" s="26">
        <f>G55-I55</f>
        <v>54000000</v>
      </c>
      <c r="L55" s="14">
        <f t="shared" si="9"/>
        <v>0</v>
      </c>
      <c r="M55" s="26" t="e">
        <f>#REF!-I55</f>
        <v>#REF!</v>
      </c>
      <c r="N55" s="15" t="e">
        <f>I55/#REF!*100</f>
        <v>#REF!</v>
      </c>
    </row>
    <row r="56" spans="1:14" ht="15.75" x14ac:dyDescent="0.25">
      <c r="A56" s="78"/>
      <c r="B56" s="82">
        <v>5</v>
      </c>
      <c r="C56" s="53" t="s">
        <v>100</v>
      </c>
      <c r="D56" s="88"/>
      <c r="E56" s="24"/>
      <c r="F56" s="81"/>
      <c r="G56" s="65">
        <v>4500000</v>
      </c>
      <c r="H56" s="65">
        <f>[1]register!F3117</f>
        <v>0</v>
      </c>
      <c r="I56" s="38">
        <f>H56+JANUARI!I56</f>
        <v>0</v>
      </c>
      <c r="J56" s="106"/>
      <c r="K56" s="26">
        <f>G56-I56</f>
        <v>4500000</v>
      </c>
      <c r="L56" s="14">
        <f t="shared" si="9"/>
        <v>0</v>
      </c>
      <c r="M56" s="26" t="e">
        <f>#REF!-I56</f>
        <v>#REF!</v>
      </c>
      <c r="N56" s="15" t="e">
        <f>I56/#REF!*100</f>
        <v>#REF!</v>
      </c>
    </row>
    <row r="57" spans="1:14" ht="15.75" x14ac:dyDescent="0.25">
      <c r="A57" s="16" t="s">
        <v>101</v>
      </c>
      <c r="B57" s="19" t="s">
        <v>102</v>
      </c>
      <c r="C57" s="76"/>
      <c r="D57" s="20"/>
      <c r="E57" s="20"/>
      <c r="F57" s="21"/>
      <c r="G57" s="22">
        <f>SUM(G58:G58)</f>
        <v>54000000</v>
      </c>
      <c r="H57" s="22">
        <f>SUM(H58:H58)</f>
        <v>9155000</v>
      </c>
      <c r="I57" s="38">
        <f>H57+JANUARI!I57</f>
        <v>9155000</v>
      </c>
      <c r="J57" s="103"/>
      <c r="K57" s="22">
        <f>SUM(K58:K58)</f>
        <v>44845000</v>
      </c>
      <c r="L57" s="14">
        <f t="shared" si="9"/>
        <v>16.953703703703702</v>
      </c>
      <c r="M57" s="22" t="e">
        <f>SUM(M58:M58)</f>
        <v>#REF!</v>
      </c>
      <c r="N57" s="15" t="e">
        <f>I57/#REF!*100</f>
        <v>#REF!</v>
      </c>
    </row>
    <row r="58" spans="1:14" ht="15.75" x14ac:dyDescent="0.25">
      <c r="A58" s="78"/>
      <c r="B58" s="19">
        <v>2</v>
      </c>
      <c r="C58" s="89" t="s">
        <v>103</v>
      </c>
      <c r="D58" s="24"/>
      <c r="E58" s="24"/>
      <c r="F58" s="21"/>
      <c r="G58" s="65">
        <v>54000000</v>
      </c>
      <c r="H58" s="65">
        <v>9155000</v>
      </c>
      <c r="I58" s="38">
        <f>H58+JANUARI!I58</f>
        <v>9155000</v>
      </c>
      <c r="J58" s="104"/>
      <c r="K58" s="65">
        <f>G58-I58</f>
        <v>44845000</v>
      </c>
      <c r="L58" s="14">
        <f t="shared" si="9"/>
        <v>16.953703703703702</v>
      </c>
      <c r="M58" s="65" t="e">
        <f>#REF!-I58</f>
        <v>#REF!</v>
      </c>
      <c r="N58" s="15" t="e">
        <f>I58/#REF!*100</f>
        <v>#REF!</v>
      </c>
    </row>
    <row r="59" spans="1:14" ht="12.75" customHeight="1" x14ac:dyDescent="0.25">
      <c r="A59" s="16" t="s">
        <v>104</v>
      </c>
      <c r="B59" s="60" t="s">
        <v>105</v>
      </c>
      <c r="C59" s="74"/>
      <c r="D59" s="88"/>
      <c r="E59" s="24"/>
      <c r="F59" s="81"/>
      <c r="G59" s="22">
        <v>4500000</v>
      </c>
      <c r="H59" s="22">
        <f>[1]register!F3435</f>
        <v>0</v>
      </c>
      <c r="I59" s="38">
        <f>H59+JANUARI!I59</f>
        <v>0</v>
      </c>
      <c r="J59" s="103"/>
      <c r="K59" s="22">
        <f>G59-I59</f>
        <v>4500000</v>
      </c>
      <c r="L59" s="14">
        <f t="shared" si="9"/>
        <v>0</v>
      </c>
      <c r="M59" s="22" t="e">
        <f>#REF!-I59</f>
        <v>#REF!</v>
      </c>
      <c r="N59" s="15" t="e">
        <f>I59/#REF!*100</f>
        <v>#REF!</v>
      </c>
    </row>
    <row r="60" spans="1:14" ht="12.75" customHeight="1" x14ac:dyDescent="0.2">
      <c r="A60" s="138"/>
      <c r="B60" s="140" t="s">
        <v>106</v>
      </c>
      <c r="C60" s="141"/>
      <c r="D60" s="141"/>
      <c r="E60" s="141"/>
      <c r="F60" s="142"/>
      <c r="G60" s="146">
        <f>G8+G11+G13+G16+G17+G20+G32+G33+G37+G40++G44+G51+G57+G59</f>
        <v>11973900000</v>
      </c>
      <c r="H60" s="146">
        <f>H8+H11+H13+H16+H17+H20+H32+H33+H37+H40++H44+H51+H57+H59</f>
        <v>1833141534</v>
      </c>
      <c r="I60" s="146">
        <f>I8+I11+I13+I16+I17+I20+I32+I33+I37+I40++I44+I51+I57+I59</f>
        <v>1940388669</v>
      </c>
      <c r="J60" s="146">
        <f>J8+J11+J13+J16+J17+J20+J32+J33+J37+J40++J44+J51+J57+J59</f>
        <v>1796005</v>
      </c>
      <c r="K60" s="146">
        <f>K8+K11+K13+K16+K17+K20+K32+K33+K37+K40++K44+K51+K57+K59</f>
        <v>10033511331</v>
      </c>
      <c r="L60" s="157">
        <f t="shared" si="9"/>
        <v>16.205151780121767</v>
      </c>
      <c r="M60" s="146" t="e">
        <f>+#REF!+#REF!+#REF!</f>
        <v>#REF!</v>
      </c>
      <c r="N60" s="157" t="e">
        <f>I60/#REF!*100</f>
        <v>#REF!</v>
      </c>
    </row>
    <row r="61" spans="1:14" ht="12.75" customHeight="1" x14ac:dyDescent="0.2">
      <c r="A61" s="139"/>
      <c r="B61" s="143"/>
      <c r="C61" s="144"/>
      <c r="D61" s="144"/>
      <c r="E61" s="144"/>
      <c r="F61" s="145"/>
      <c r="G61" s="147"/>
      <c r="H61" s="147"/>
      <c r="I61" s="147"/>
      <c r="J61" s="147"/>
      <c r="K61" s="147"/>
      <c r="L61" s="158"/>
      <c r="M61" s="147"/>
      <c r="N61" s="158"/>
    </row>
    <row r="64" spans="1:14" x14ac:dyDescent="0.2">
      <c r="M64" s="90"/>
    </row>
  </sheetData>
  <mergeCells count="15">
    <mergeCell ref="A60:A61"/>
    <mergeCell ref="B60:F61"/>
    <mergeCell ref="G60:G61"/>
    <mergeCell ref="H60:H61"/>
    <mergeCell ref="A1:K1"/>
    <mergeCell ref="A2:K2"/>
    <mergeCell ref="A3:K3"/>
    <mergeCell ref="A5:A7"/>
    <mergeCell ref="B6:F6"/>
    <mergeCell ref="N60:N61"/>
    <mergeCell ref="I60:I61"/>
    <mergeCell ref="J60:J61"/>
    <mergeCell ref="K60:K61"/>
    <mergeCell ref="L60:L61"/>
    <mergeCell ref="M60:M61"/>
  </mergeCells>
  <pageMargins left="0.62" right="0.15748031496062992" top="0.15748031496062992" bottom="1.1599999999999999" header="0.15748031496062992" footer="0.31496062992125984"/>
  <pageSetup paperSize="14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DC29-4A79-43ED-A0CD-0CE57CEE8EAA}">
  <sheetPr>
    <tabColor rgb="FFFFFF00"/>
  </sheetPr>
  <dimension ref="A1:Q68"/>
  <sheetViews>
    <sheetView topLeftCell="D31" zoomScale="90" zoomScaleNormal="90" workbookViewId="0">
      <selection activeCell="K40" sqref="K40"/>
    </sheetView>
  </sheetViews>
  <sheetFormatPr defaultRowHeight="12.75" x14ac:dyDescent="0.2"/>
  <cols>
    <col min="1" max="1" width="32.85546875" hidden="1" customWidth="1"/>
    <col min="2" max="2" width="4.5703125" customWidth="1"/>
    <col min="5" max="5" width="46.85546875" customWidth="1"/>
    <col min="6" max="6" width="0.140625" customWidth="1"/>
    <col min="7" max="7" width="21.5703125" hidden="1" customWidth="1"/>
    <col min="8" max="8" width="20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122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"/>
      <c r="B4" s="1"/>
      <c r="C4" s="1"/>
      <c r="D4" s="1"/>
      <c r="E4" s="1"/>
      <c r="F4" s="1"/>
      <c r="G4" s="2"/>
      <c r="H4" s="2"/>
      <c r="I4" s="2"/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5"/>
      <c r="F5" s="110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61"/>
      <c r="D6" s="161"/>
      <c r="E6" s="161"/>
      <c r="F6" s="151"/>
      <c r="G6" s="9" t="s">
        <v>7</v>
      </c>
      <c r="H6" s="9" t="s">
        <v>8</v>
      </c>
      <c r="I6" s="9" t="s">
        <v>9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11" t="s">
        <v>12</v>
      </c>
      <c r="G7" s="13" t="s">
        <v>13</v>
      </c>
      <c r="H7" s="13" t="s">
        <v>15</v>
      </c>
      <c r="I7" s="13" t="s">
        <v>17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 t="shared" si="0"/>
        <v>63317397</v>
      </c>
      <c r="I8" s="31">
        <f>I9+I10</f>
        <v>195759658</v>
      </c>
      <c r="J8" s="31"/>
      <c r="K8" s="31">
        <f t="shared" si="0"/>
        <v>344240342</v>
      </c>
      <c r="L8" s="14">
        <f t="shared" ref="L8:L34" si="1">I8/G8*100</f>
        <v>36.251788518518516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58510797</v>
      </c>
      <c r="I9" s="38">
        <f>H9+FEBRUARI!I9</f>
        <v>179403057</v>
      </c>
      <c r="J9" s="38"/>
      <c r="K9" s="38">
        <f>G9-I9</f>
        <v>270596943</v>
      </c>
      <c r="L9" s="14">
        <f t="shared" si="1"/>
        <v>39.867345999999998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4806600</v>
      </c>
      <c r="I10" s="38">
        <v>16356601</v>
      </c>
      <c r="J10" s="38"/>
      <c r="K10" s="38">
        <f>G10-I10</f>
        <v>73643399</v>
      </c>
      <c r="L10" s="14">
        <f t="shared" si="1"/>
        <v>18.17400111111111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7" t="s">
        <v>25</v>
      </c>
      <c r="B11" s="49" t="s">
        <v>26</v>
      </c>
      <c r="C11" s="46"/>
      <c r="D11" s="47"/>
      <c r="E11" s="47"/>
      <c r="F11" s="48"/>
      <c r="G11" s="44">
        <f t="shared" ref="G11:M11" si="2">G12</f>
        <v>108000000</v>
      </c>
      <c r="H11" s="44">
        <f t="shared" si="2"/>
        <v>0</v>
      </c>
      <c r="I11" s="113">
        <f>I12</f>
        <v>12458640</v>
      </c>
      <c r="J11" s="44"/>
      <c r="K11" s="44">
        <f t="shared" si="2"/>
        <v>95541360</v>
      </c>
      <c r="L11" s="14">
        <f t="shared" si="1"/>
        <v>11.535777777777778</v>
      </c>
      <c r="M11" s="44" t="e">
        <f t="shared" si="2"/>
        <v>#REF!</v>
      </c>
      <c r="N11" s="15" t="e">
        <f>I11/#REF!*100</f>
        <v>#REF!</v>
      </c>
    </row>
    <row r="12" spans="1:17" ht="15.75" x14ac:dyDescent="0.25">
      <c r="A12" s="99" t="s">
        <v>27</v>
      </c>
      <c r="B12" s="42" t="s">
        <v>28</v>
      </c>
      <c r="C12" s="42"/>
      <c r="D12" s="42"/>
      <c r="E12" s="50"/>
      <c r="F12" s="51"/>
      <c r="G12" s="43">
        <v>108000000</v>
      </c>
      <c r="H12" s="43"/>
      <c r="I12" s="38">
        <f>H12+FEBRUARI!I12</f>
        <v>12458640</v>
      </c>
      <c r="J12" s="43"/>
      <c r="K12" s="52">
        <f>G12-I12</f>
        <v>95541360</v>
      </c>
      <c r="L12" s="14">
        <f t="shared" si="1"/>
        <v>11.535777777777778</v>
      </c>
      <c r="M12" s="52" t="e">
        <f>#REF!-I12</f>
        <v>#REF!</v>
      </c>
      <c r="N12" s="15" t="e">
        <f>I12/#REF!*100</f>
        <v>#REF!</v>
      </c>
    </row>
    <row r="13" spans="1:17" ht="15.75" x14ac:dyDescent="0.25">
      <c r="A13" s="98" t="s">
        <v>29</v>
      </c>
      <c r="B13" s="49" t="s">
        <v>30</v>
      </c>
      <c r="C13" s="24"/>
      <c r="D13" s="24"/>
      <c r="E13" s="53"/>
      <c r="F13" s="54"/>
      <c r="G13" s="22">
        <f t="shared" ref="G13:M13" si="3">G14+G15</f>
        <v>207000000</v>
      </c>
      <c r="H13" s="22">
        <f t="shared" si="3"/>
        <v>30194934</v>
      </c>
      <c r="I13" s="113">
        <f>SUM(I14:I15)</f>
        <v>40259334</v>
      </c>
      <c r="J13" s="22"/>
      <c r="K13" s="22">
        <f t="shared" si="3"/>
        <v>166740666</v>
      </c>
      <c r="L13" s="14">
        <f t="shared" si="1"/>
        <v>19.448953623188405</v>
      </c>
      <c r="M13" s="22" t="e">
        <f t="shared" si="3"/>
        <v>#REF!</v>
      </c>
      <c r="N13" s="15" t="e">
        <f>I13/#REF!*100</f>
        <v>#REF!</v>
      </c>
    </row>
    <row r="14" spans="1:17" ht="15.75" x14ac:dyDescent="0.25">
      <c r="A14" s="32" t="s">
        <v>31</v>
      </c>
      <c r="B14" s="55">
        <v>1</v>
      </c>
      <c r="C14" s="24" t="s">
        <v>32</v>
      </c>
      <c r="D14" s="24"/>
      <c r="E14" s="53"/>
      <c r="F14" s="54"/>
      <c r="G14" s="26">
        <v>117000000</v>
      </c>
      <c r="H14" s="26">
        <v>20504934</v>
      </c>
      <c r="I14" s="38">
        <f>H14+FEBRUARI!I14</f>
        <v>25724334</v>
      </c>
      <c r="J14" s="26"/>
      <c r="K14" s="26">
        <f>G14-I14</f>
        <v>91275666</v>
      </c>
      <c r="L14" s="14">
        <f t="shared" si="1"/>
        <v>21.986610256410259</v>
      </c>
      <c r="M14" s="26" t="e">
        <f>#REF!-I14</f>
        <v>#REF!</v>
      </c>
      <c r="N14" s="15" t="e">
        <f>I14/#REF!*100</f>
        <v>#REF!</v>
      </c>
    </row>
    <row r="15" spans="1:17" ht="15.75" x14ac:dyDescent="0.25">
      <c r="A15" s="45" t="s">
        <v>33</v>
      </c>
      <c r="B15" s="56">
        <v>2</v>
      </c>
      <c r="C15" s="42" t="s">
        <v>34</v>
      </c>
      <c r="D15" s="42"/>
      <c r="E15" s="50"/>
      <c r="F15" s="51"/>
      <c r="G15" s="38">
        <v>90000000</v>
      </c>
      <c r="H15" s="38">
        <v>9690000</v>
      </c>
      <c r="I15" s="38">
        <f>H15+FEBRUARI!I15</f>
        <v>14535000</v>
      </c>
      <c r="J15" s="26"/>
      <c r="K15" s="26">
        <f>G15-I15</f>
        <v>75465000</v>
      </c>
      <c r="L15" s="14">
        <f t="shared" si="1"/>
        <v>16.150000000000002</v>
      </c>
      <c r="M15" s="26" t="e">
        <f>#REF!-I15</f>
        <v>#REF!</v>
      </c>
      <c r="N15" s="15" t="e">
        <f>I15/#REF!*100</f>
        <v>#REF!</v>
      </c>
    </row>
    <row r="16" spans="1:17" ht="15.75" x14ac:dyDescent="0.25">
      <c r="A16" s="91" t="s">
        <v>35</v>
      </c>
      <c r="B16" s="57" t="s">
        <v>36</v>
      </c>
      <c r="C16" s="20"/>
      <c r="D16" s="20"/>
      <c r="E16" s="58"/>
      <c r="F16" s="21"/>
      <c r="G16" s="22">
        <f>120000000</f>
        <v>120000000</v>
      </c>
      <c r="H16" s="22">
        <v>20090000</v>
      </c>
      <c r="I16" s="113">
        <f>H16+FEBRUARI!I16</f>
        <v>57510000</v>
      </c>
      <c r="J16" s="22"/>
      <c r="K16" s="22">
        <f>G16-I16</f>
        <v>62490000</v>
      </c>
      <c r="L16" s="14">
        <f t="shared" si="1"/>
        <v>47.925000000000004</v>
      </c>
      <c r="M16" s="22" t="e">
        <f>#REF!-I16</f>
        <v>#REF!</v>
      </c>
      <c r="N16" s="15" t="e">
        <f>I16/#REF!*100</f>
        <v>#REF!</v>
      </c>
    </row>
    <row r="17" spans="1:14" ht="15.75" x14ac:dyDescent="0.25">
      <c r="A17" s="94" t="s">
        <v>37</v>
      </c>
      <c r="B17" s="27" t="s">
        <v>38</v>
      </c>
      <c r="C17" s="27"/>
      <c r="D17" s="27"/>
      <c r="E17" s="27"/>
      <c r="F17" s="27"/>
      <c r="G17" s="64">
        <f>G18</f>
        <v>148500000</v>
      </c>
      <c r="H17" s="64">
        <f>SUM(H18)</f>
        <v>21680520</v>
      </c>
      <c r="I17" s="113">
        <f>I18</f>
        <v>46590252</v>
      </c>
      <c r="J17" s="64"/>
      <c r="K17" s="64">
        <f>K18</f>
        <v>101909748</v>
      </c>
      <c r="L17" s="14">
        <f t="shared" si="1"/>
        <v>31.37390707070707</v>
      </c>
      <c r="M17" s="64" t="e">
        <f>M18+#REF!</f>
        <v>#REF!</v>
      </c>
      <c r="N17" s="15" t="e">
        <f>I17/#REF!*100</f>
        <v>#REF!</v>
      </c>
    </row>
    <row r="18" spans="1:14" ht="15.75" x14ac:dyDescent="0.25">
      <c r="A18" s="95"/>
      <c r="B18" s="1">
        <v>1</v>
      </c>
      <c r="C18" s="30" t="s">
        <v>39</v>
      </c>
      <c r="D18" s="30"/>
      <c r="E18" s="30"/>
      <c r="F18" s="27"/>
      <c r="G18" s="62">
        <v>148500000</v>
      </c>
      <c r="H18" s="62">
        <v>21680520</v>
      </c>
      <c r="I18" s="38">
        <f>H18+FEBRUARI!I18</f>
        <v>46590252</v>
      </c>
      <c r="J18" s="26"/>
      <c r="K18" s="26">
        <f>G18-I18</f>
        <v>101909748</v>
      </c>
      <c r="L18" s="14">
        <f t="shared" si="1"/>
        <v>31.37390707070707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93" t="s">
        <v>41</v>
      </c>
      <c r="B19" s="159" t="s">
        <v>42</v>
      </c>
      <c r="C19" s="160"/>
      <c r="D19" s="160"/>
      <c r="E19" s="58"/>
      <c r="F19" s="21"/>
      <c r="G19" s="22">
        <f>SUM(G20:G30)</f>
        <v>1517400000</v>
      </c>
      <c r="H19" s="22">
        <f t="shared" ref="H19:M19" si="4">H20+H21</f>
        <v>37917786</v>
      </c>
      <c r="I19" s="113">
        <f>SUM(I20:I30)</f>
        <v>296308932</v>
      </c>
      <c r="J19" s="103">
        <f>J20</f>
        <v>274000</v>
      </c>
      <c r="K19" s="22">
        <f>SUM(K20:K30)</f>
        <v>1221091068</v>
      </c>
      <c r="L19" s="14">
        <f t="shared" si="1"/>
        <v>19.527410834321866</v>
      </c>
      <c r="M19" s="22" t="e">
        <f t="shared" si="4"/>
        <v>#REF!</v>
      </c>
      <c r="N19" s="15" t="e">
        <f>I19/#REF!*100</f>
        <v>#REF!</v>
      </c>
    </row>
    <row r="20" spans="1:14" ht="15.75" x14ac:dyDescent="0.25">
      <c r="A20" s="32" t="s">
        <v>43</v>
      </c>
      <c r="B20" s="55">
        <v>1</v>
      </c>
      <c r="C20" s="24" t="s">
        <v>45</v>
      </c>
      <c r="D20" s="24"/>
      <c r="E20" s="53"/>
      <c r="F20" s="54"/>
      <c r="G20" s="65">
        <v>900000000</v>
      </c>
      <c r="H20" s="65">
        <v>37917786</v>
      </c>
      <c r="I20" s="38">
        <f>H20+FEBRUARI!I21</f>
        <v>185666784</v>
      </c>
      <c r="J20" s="104">
        <f>'[2]Alkes BHP'!$G$18</f>
        <v>274000</v>
      </c>
      <c r="K20" s="65">
        <f t="shared" ref="K20:K31" si="5">G20-I20</f>
        <v>714333216</v>
      </c>
      <c r="L20" s="14">
        <f t="shared" si="1"/>
        <v>20.629642666666665</v>
      </c>
      <c r="M20" s="65" t="e">
        <f>#REF!-I20</f>
        <v>#REF!</v>
      </c>
      <c r="N20" s="15" t="e">
        <f>I20/#REF!*100</f>
        <v>#REF!</v>
      </c>
    </row>
    <row r="21" spans="1:14" ht="15.75" x14ac:dyDescent="0.25">
      <c r="A21" s="32" t="s">
        <v>43</v>
      </c>
      <c r="B21" s="60">
        <v>2</v>
      </c>
      <c r="C21" s="24" t="s">
        <v>46</v>
      </c>
      <c r="D21" s="33"/>
      <c r="E21" s="17"/>
      <c r="F21" s="34"/>
      <c r="G21" s="26">
        <v>9000000</v>
      </c>
      <c r="H21" s="26">
        <f>[1]register!F937</f>
        <v>0</v>
      </c>
      <c r="I21" s="38">
        <f>H21+JANUARI!I22</f>
        <v>0</v>
      </c>
      <c r="J21" s="104"/>
      <c r="K21" s="65">
        <f t="shared" si="5"/>
        <v>9000000</v>
      </c>
      <c r="L21" s="14">
        <f t="shared" si="1"/>
        <v>0</v>
      </c>
      <c r="M21" s="65" t="e">
        <f>#REF!-I21</f>
        <v>#REF!</v>
      </c>
      <c r="N21" s="15" t="e">
        <f>I21/#REF!*100</f>
        <v>#REF!</v>
      </c>
    </row>
    <row r="22" spans="1:14" ht="15.75" x14ac:dyDescent="0.25">
      <c r="A22" s="32" t="s">
        <v>47</v>
      </c>
      <c r="B22" s="55">
        <v>3</v>
      </c>
      <c r="C22" s="29" t="s">
        <v>48</v>
      </c>
      <c r="D22" s="47"/>
      <c r="E22" s="47"/>
      <c r="F22" s="66"/>
      <c r="G22" s="67">
        <v>4500000</v>
      </c>
      <c r="H22" s="67">
        <f>[1]register!F944</f>
        <v>0</v>
      </c>
      <c r="I22" s="38">
        <f>H22+JANUARI!I23</f>
        <v>0</v>
      </c>
      <c r="J22" s="104"/>
      <c r="K22" s="65">
        <f t="shared" si="5"/>
        <v>4500000</v>
      </c>
      <c r="L22" s="14">
        <f t="shared" si="1"/>
        <v>0</v>
      </c>
      <c r="M22" s="65" t="e">
        <f>#REF!-I22</f>
        <v>#REF!</v>
      </c>
      <c r="N22" s="15" t="e">
        <f>I22/#REF!*100</f>
        <v>#REF!</v>
      </c>
    </row>
    <row r="23" spans="1:14" ht="15.75" x14ac:dyDescent="0.25">
      <c r="A23" s="32" t="s">
        <v>49</v>
      </c>
      <c r="B23" s="19">
        <v>4</v>
      </c>
      <c r="C23" s="29" t="s">
        <v>50</v>
      </c>
      <c r="D23" s="53"/>
      <c r="E23" s="24"/>
      <c r="F23" s="54"/>
      <c r="G23" s="65">
        <v>4500000</v>
      </c>
      <c r="H23" s="65">
        <f>[1]register!F951</f>
        <v>0</v>
      </c>
      <c r="I23" s="38">
        <f>H23+JANUARI!I24</f>
        <v>0</v>
      </c>
      <c r="J23" s="104"/>
      <c r="K23" s="65">
        <f t="shared" si="5"/>
        <v>4500000</v>
      </c>
      <c r="L23" s="14">
        <f t="shared" si="1"/>
        <v>0</v>
      </c>
      <c r="M23" s="65" t="e">
        <f>#REF!-I23</f>
        <v>#REF!</v>
      </c>
      <c r="N23" s="15" t="e">
        <f>I23/#REF!*100</f>
        <v>#REF!</v>
      </c>
    </row>
    <row r="24" spans="1:14" ht="15.75" x14ac:dyDescent="0.25">
      <c r="A24" s="32" t="s">
        <v>51</v>
      </c>
      <c r="B24" s="55">
        <v>5</v>
      </c>
      <c r="C24" s="29" t="s">
        <v>52</v>
      </c>
      <c r="D24" s="53"/>
      <c r="E24" s="24"/>
      <c r="F24" s="54"/>
      <c r="G24" s="65">
        <v>225000000</v>
      </c>
      <c r="H24" s="65">
        <v>49750000</v>
      </c>
      <c r="I24" s="38">
        <f>H24+JANUARI!I25</f>
        <v>49750000</v>
      </c>
      <c r="J24" s="104"/>
      <c r="K24" s="65">
        <f t="shared" si="5"/>
        <v>175250000</v>
      </c>
      <c r="L24" s="14">
        <f t="shared" si="1"/>
        <v>22.111111111111111</v>
      </c>
      <c r="M24" s="65" t="e">
        <f>#REF!-I24</f>
        <v>#REF!</v>
      </c>
      <c r="N24" s="15" t="e">
        <f>I24/#REF!*100</f>
        <v>#REF!</v>
      </c>
    </row>
    <row r="25" spans="1:14" ht="15.75" x14ac:dyDescent="0.25">
      <c r="A25" s="32" t="s">
        <v>53</v>
      </c>
      <c r="B25" s="19">
        <v>6</v>
      </c>
      <c r="C25" s="29" t="s">
        <v>54</v>
      </c>
      <c r="D25" s="53"/>
      <c r="E25" s="24"/>
      <c r="F25" s="54"/>
      <c r="G25" s="65">
        <v>13500000</v>
      </c>
      <c r="H25" s="65">
        <f>[1]register!F965</f>
        <v>0</v>
      </c>
      <c r="I25" s="38">
        <f>H25+JANUARI!I26</f>
        <v>0</v>
      </c>
      <c r="J25" s="104"/>
      <c r="K25" s="65">
        <f t="shared" si="5"/>
        <v>13500000</v>
      </c>
      <c r="L25" s="14">
        <f t="shared" si="1"/>
        <v>0</v>
      </c>
      <c r="M25" s="65" t="e">
        <f>#REF!-I25</f>
        <v>#REF!</v>
      </c>
      <c r="N25" s="15" t="e">
        <f>I25/#REF!*100</f>
        <v>#REF!</v>
      </c>
    </row>
    <row r="26" spans="1:14" ht="15.75" x14ac:dyDescent="0.25">
      <c r="A26" s="32" t="s">
        <v>55</v>
      </c>
      <c r="B26" s="19">
        <v>7</v>
      </c>
      <c r="C26" s="24" t="s">
        <v>56</v>
      </c>
      <c r="D26" s="53"/>
      <c r="E26" s="24"/>
      <c r="F26" s="54"/>
      <c r="G26" s="65">
        <v>18000000</v>
      </c>
      <c r="H26" s="65">
        <f>[1]register!F971</f>
        <v>0</v>
      </c>
      <c r="I26" s="38">
        <f>H26+JANUARI!I27</f>
        <v>0</v>
      </c>
      <c r="J26" s="104"/>
      <c r="K26" s="65">
        <f t="shared" si="5"/>
        <v>18000000</v>
      </c>
      <c r="L26" s="14">
        <f t="shared" si="1"/>
        <v>0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 t="s">
        <v>57</v>
      </c>
      <c r="B27" s="19">
        <v>8</v>
      </c>
      <c r="C27" s="29" t="s">
        <v>58</v>
      </c>
      <c r="D27" s="59"/>
      <c r="E27" s="29"/>
      <c r="F27" s="25"/>
      <c r="G27" s="26">
        <v>72000000</v>
      </c>
      <c r="H27" s="26"/>
      <c r="I27" s="38">
        <f>H27+FEBRUARI!I28</f>
        <v>18183248</v>
      </c>
      <c r="J27" s="104"/>
      <c r="K27" s="65">
        <f t="shared" si="5"/>
        <v>53816752</v>
      </c>
      <c r="L27" s="14">
        <f t="shared" si="1"/>
        <v>25.25451111111111</v>
      </c>
      <c r="M27" s="65" t="e">
        <f>#REF!-I27</f>
        <v>#REF!</v>
      </c>
      <c r="N27" s="15" t="e">
        <f>I27/#REF!*100</f>
        <v>#REF!</v>
      </c>
    </row>
    <row r="28" spans="1:14" ht="22.5" customHeight="1" x14ac:dyDescent="0.25">
      <c r="A28" s="32" t="s">
        <v>59</v>
      </c>
      <c r="B28" s="19">
        <v>9</v>
      </c>
      <c r="C28" s="24" t="s">
        <v>60</v>
      </c>
      <c r="D28" s="53"/>
      <c r="E28" s="24"/>
      <c r="F28" s="54"/>
      <c r="G28" s="65">
        <v>262800000</v>
      </c>
      <c r="H28" s="65">
        <v>34073400</v>
      </c>
      <c r="I28" s="38">
        <f>H28+FEBRUARI!I29</f>
        <v>42708900</v>
      </c>
      <c r="J28" s="104"/>
      <c r="K28" s="65">
        <f t="shared" si="5"/>
        <v>220091100</v>
      </c>
      <c r="L28" s="14">
        <f t="shared" si="1"/>
        <v>16.25148401826484</v>
      </c>
      <c r="M28" s="65" t="e">
        <f>#REF!-I28</f>
        <v>#REF!</v>
      </c>
      <c r="N28" s="15" t="e">
        <f>I28/#REF!*100</f>
        <v>#REF!</v>
      </c>
    </row>
    <row r="29" spans="1:14" ht="26.25" customHeight="1" x14ac:dyDescent="0.25">
      <c r="A29" s="32" t="s">
        <v>61</v>
      </c>
      <c r="B29" s="60">
        <v>10</v>
      </c>
      <c r="C29" s="29" t="s">
        <v>62</v>
      </c>
      <c r="D29" s="59"/>
      <c r="E29" s="29"/>
      <c r="F29" s="25"/>
      <c r="G29" s="26">
        <v>3600000</v>
      </c>
      <c r="H29" s="26">
        <f>[1]register!F1000</f>
        <v>0</v>
      </c>
      <c r="I29" s="38">
        <f>H29+JANUARI!I30</f>
        <v>0</v>
      </c>
      <c r="J29" s="104"/>
      <c r="K29" s="65">
        <f t="shared" si="5"/>
        <v>3600000</v>
      </c>
      <c r="L29" s="14">
        <f t="shared" si="1"/>
        <v>0</v>
      </c>
      <c r="M29" s="65" t="e">
        <f>#REF!-I29</f>
        <v>#REF!</v>
      </c>
      <c r="N29" s="15" t="e">
        <f>I29/#REF!*100</f>
        <v>#REF!</v>
      </c>
    </row>
    <row r="30" spans="1:14" ht="15.75" x14ac:dyDescent="0.25">
      <c r="A30" s="32" t="s">
        <v>63</v>
      </c>
      <c r="B30" s="60">
        <v>11</v>
      </c>
      <c r="C30" s="29" t="s">
        <v>64</v>
      </c>
      <c r="D30" s="59"/>
      <c r="E30" s="29"/>
      <c r="F30" s="25"/>
      <c r="G30" s="26">
        <v>4500000</v>
      </c>
      <c r="H30" s="26">
        <f>[1]register!F1007</f>
        <v>0</v>
      </c>
      <c r="I30" s="38">
        <f>H30+JANUARI!I31</f>
        <v>0</v>
      </c>
      <c r="J30" s="104"/>
      <c r="K30" s="65">
        <f t="shared" si="5"/>
        <v>4500000</v>
      </c>
      <c r="L30" s="14">
        <f t="shared" si="1"/>
        <v>0</v>
      </c>
      <c r="M30" s="65" t="e">
        <f>#REF!-I30</f>
        <v>#REF!</v>
      </c>
      <c r="N30" s="15" t="e">
        <f>I30/#REF!*100</f>
        <v>#REF!</v>
      </c>
    </row>
    <row r="31" spans="1:14" ht="15.75" x14ac:dyDescent="0.25">
      <c r="A31" s="32" t="s">
        <v>65</v>
      </c>
      <c r="B31" s="57" t="s">
        <v>66</v>
      </c>
      <c r="C31" s="20"/>
      <c r="D31" s="58"/>
      <c r="E31" s="20"/>
      <c r="F31" s="21"/>
      <c r="G31" s="22">
        <v>4500000000</v>
      </c>
      <c r="H31" s="22">
        <v>635795335</v>
      </c>
      <c r="I31" s="113">
        <f>H31+FEBRUARI!I32</f>
        <v>1868157848</v>
      </c>
      <c r="J31" s="103">
        <f>'[2]OBAT BLUD'!$G$57</f>
        <v>1522005</v>
      </c>
      <c r="K31" s="22">
        <f t="shared" si="5"/>
        <v>2631842152</v>
      </c>
      <c r="L31" s="14">
        <f t="shared" si="1"/>
        <v>41.514618844444442</v>
      </c>
      <c r="M31" s="22" t="e">
        <f>#REF!-I31</f>
        <v>#REF!</v>
      </c>
      <c r="N31" s="15" t="e">
        <f>I31/#REF!*100</f>
        <v>#REF!</v>
      </c>
    </row>
    <row r="32" spans="1:14" ht="15.75" x14ac:dyDescent="0.25">
      <c r="A32" s="32" t="s">
        <v>67</v>
      </c>
      <c r="B32" s="69" t="s">
        <v>68</v>
      </c>
      <c r="C32" s="70"/>
      <c r="D32" s="20"/>
      <c r="E32" s="71"/>
      <c r="F32" s="72"/>
      <c r="G32" s="22">
        <f t="shared" ref="G32:K32" si="6">SUM(G33:G35)</f>
        <v>4005000000</v>
      </c>
      <c r="H32" s="22">
        <f>SUM(H33:H35)</f>
        <v>343851234</v>
      </c>
      <c r="I32" s="113">
        <f>H32</f>
        <v>343851234</v>
      </c>
      <c r="J32" s="103"/>
      <c r="K32" s="22">
        <f t="shared" si="6"/>
        <v>3434032216</v>
      </c>
      <c r="L32" s="14">
        <f t="shared" si="1"/>
        <v>8.5855489138576786</v>
      </c>
      <c r="M32" s="22" t="e">
        <f>SUM(M33:M34)</f>
        <v>#REF!</v>
      </c>
      <c r="N32" s="15" t="e">
        <f>I32/#REF!*100</f>
        <v>#REF!</v>
      </c>
    </row>
    <row r="33" spans="1:14" ht="15.75" x14ac:dyDescent="0.25">
      <c r="A33" s="32"/>
      <c r="B33" s="68">
        <v>1</v>
      </c>
      <c r="C33" s="42" t="s">
        <v>69</v>
      </c>
      <c r="D33" s="24"/>
      <c r="E33" s="71"/>
      <c r="F33" s="72"/>
      <c r="G33" s="65">
        <v>3348000000</v>
      </c>
      <c r="H33" s="65">
        <v>281299581</v>
      </c>
      <c r="I33" s="38">
        <f>H33+FEBRUARI!I34</f>
        <v>489066131</v>
      </c>
      <c r="J33" s="104"/>
      <c r="K33" s="65">
        <f>G33-I33</f>
        <v>2858933869</v>
      </c>
      <c r="L33" s="14">
        <f t="shared" si="1"/>
        <v>14.607710005973715</v>
      </c>
      <c r="M33" s="65" t="e">
        <f>#REF!-I33</f>
        <v>#REF!</v>
      </c>
      <c r="N33" s="15" t="e">
        <f>I33/#REF!*100</f>
        <v>#REF!</v>
      </c>
    </row>
    <row r="34" spans="1:14" ht="15.75" x14ac:dyDescent="0.25">
      <c r="A34" s="32"/>
      <c r="B34" s="68">
        <v>2</v>
      </c>
      <c r="C34" s="42" t="s">
        <v>70</v>
      </c>
      <c r="D34" s="24"/>
      <c r="E34" s="71"/>
      <c r="F34" s="72"/>
      <c r="G34" s="65">
        <v>387000000</v>
      </c>
      <c r="H34" s="65">
        <v>42265000</v>
      </c>
      <c r="I34" s="38">
        <f>H34+FEBRUARI!I35</f>
        <v>61615000</v>
      </c>
      <c r="J34" s="104"/>
      <c r="K34" s="65">
        <f>G34-I34</f>
        <v>325385000</v>
      </c>
      <c r="L34" s="14">
        <f t="shared" si="1"/>
        <v>15.921188630490956</v>
      </c>
      <c r="M34" s="65" t="e">
        <f>#REF!-I34</f>
        <v>#REF!</v>
      </c>
      <c r="N34" s="15" t="e">
        <f>I34/#REF!*100</f>
        <v>#REF!</v>
      </c>
    </row>
    <row r="35" spans="1:14" ht="15.75" x14ac:dyDescent="0.25">
      <c r="A35" s="32"/>
      <c r="B35" s="68">
        <v>3</v>
      </c>
      <c r="C35" s="42" t="s">
        <v>71</v>
      </c>
      <c r="D35" s="24"/>
      <c r="E35" s="71"/>
      <c r="F35" s="72"/>
      <c r="G35" s="65">
        <v>270000000</v>
      </c>
      <c r="H35" s="65">
        <v>20286653</v>
      </c>
      <c r="I35" s="38">
        <f>H35+FEBRUARI!I36</f>
        <v>20286653</v>
      </c>
      <c r="J35" s="104"/>
      <c r="K35" s="65">
        <f>G35-I35</f>
        <v>249713347</v>
      </c>
      <c r="L35" s="14"/>
      <c r="M35" s="65"/>
      <c r="N35" s="15"/>
    </row>
    <row r="36" spans="1:14" ht="15.75" x14ac:dyDescent="0.25">
      <c r="A36" s="32" t="s">
        <v>74</v>
      </c>
      <c r="B36" s="49" t="s">
        <v>75</v>
      </c>
      <c r="C36" s="33"/>
      <c r="D36" s="75"/>
      <c r="E36" s="33"/>
      <c r="F36" s="34"/>
      <c r="G36" s="31">
        <f t="shared" ref="G36:M36" si="7">G37+G38</f>
        <v>126000000</v>
      </c>
      <c r="H36" s="31">
        <f>H37+H38</f>
        <v>12752048</v>
      </c>
      <c r="I36" s="113">
        <f>H36</f>
        <v>12752048</v>
      </c>
      <c r="J36" s="105"/>
      <c r="K36" s="31">
        <f t="shared" si="7"/>
        <v>87474442</v>
      </c>
      <c r="L36" s="14">
        <f t="shared" ref="L36:L58" si="8">I36/G36*100</f>
        <v>10.120673015873017</v>
      </c>
      <c r="M36" s="31" t="e">
        <f t="shared" si="7"/>
        <v>#REF!</v>
      </c>
      <c r="N36" s="15" t="e">
        <f>I36/#REF!*100</f>
        <v>#REF!</v>
      </c>
    </row>
    <row r="37" spans="1:14" ht="15.75" x14ac:dyDescent="0.25">
      <c r="A37" s="32" t="s">
        <v>76</v>
      </c>
      <c r="B37" s="23">
        <v>1</v>
      </c>
      <c r="C37" s="29" t="s">
        <v>77</v>
      </c>
      <c r="D37" s="73"/>
      <c r="E37" s="29"/>
      <c r="F37" s="25"/>
      <c r="G37" s="26">
        <v>54000000</v>
      </c>
      <c r="H37" s="26">
        <v>5740000</v>
      </c>
      <c r="I37" s="38">
        <f>H37+FEBRUARI!I38</f>
        <v>18060000</v>
      </c>
      <c r="J37" s="106"/>
      <c r="K37" s="26">
        <f>G37-I37</f>
        <v>35940000</v>
      </c>
      <c r="L37" s="14">
        <f t="shared" si="8"/>
        <v>33.444444444444443</v>
      </c>
      <c r="M37" s="26" t="e">
        <f>#REF!-I37</f>
        <v>#REF!</v>
      </c>
      <c r="N37" s="15" t="e">
        <f>I37/#REF!*100</f>
        <v>#REF!</v>
      </c>
    </row>
    <row r="38" spans="1:14" ht="15.75" x14ac:dyDescent="0.25">
      <c r="A38" s="32" t="s">
        <v>78</v>
      </c>
      <c r="B38" s="55">
        <v>2</v>
      </c>
      <c r="C38" s="24" t="s">
        <v>79</v>
      </c>
      <c r="D38" s="74"/>
      <c r="E38" s="24"/>
      <c r="F38" s="54"/>
      <c r="G38" s="26">
        <v>72000000</v>
      </c>
      <c r="H38" s="26">
        <v>7012048</v>
      </c>
      <c r="I38" s="38">
        <f>H38+FEBRUARI!I39</f>
        <v>20465558</v>
      </c>
      <c r="J38" s="106"/>
      <c r="K38" s="26">
        <f>G38-I38</f>
        <v>51534442</v>
      </c>
      <c r="L38" s="14">
        <f t="shared" si="8"/>
        <v>28.424386111111112</v>
      </c>
      <c r="M38" s="26" t="e">
        <f>#REF!-I38</f>
        <v>#REF!</v>
      </c>
      <c r="N38" s="15" t="e">
        <f>I38/#REF!*100</f>
        <v>#REF!</v>
      </c>
    </row>
    <row r="39" spans="1:14" ht="15.75" x14ac:dyDescent="0.25">
      <c r="A39" s="32" t="s">
        <v>80</v>
      </c>
      <c r="B39" s="57" t="s">
        <v>81</v>
      </c>
      <c r="C39" s="76"/>
      <c r="D39" s="76"/>
      <c r="E39" s="20"/>
      <c r="F39" s="21"/>
      <c r="G39" s="22">
        <f t="shared" ref="G39:M39" si="9">SUM(G40:G42)</f>
        <v>171000000</v>
      </c>
      <c r="H39" s="22">
        <f t="shared" si="9"/>
        <v>18735933</v>
      </c>
      <c r="I39" s="113">
        <f>H39+JANUARI!I40</f>
        <v>36678820</v>
      </c>
      <c r="J39" s="103"/>
      <c r="K39" s="22">
        <f t="shared" si="9"/>
        <v>129515180</v>
      </c>
      <c r="L39" s="14">
        <f t="shared" si="8"/>
        <v>21.449602339181286</v>
      </c>
      <c r="M39" s="22" t="e">
        <f t="shared" si="9"/>
        <v>#REF!</v>
      </c>
      <c r="N39" s="15" t="e">
        <f>I39/#REF!*100</f>
        <v>#REF!</v>
      </c>
    </row>
    <row r="40" spans="1:14" ht="15.75" x14ac:dyDescent="0.25">
      <c r="A40" s="32"/>
      <c r="B40" s="79" t="s">
        <v>82</v>
      </c>
      <c r="C40" s="76"/>
      <c r="D40" s="76"/>
      <c r="E40" s="20"/>
      <c r="F40" s="21"/>
      <c r="G40" s="65">
        <v>72000000</v>
      </c>
      <c r="H40" s="65">
        <v>18735933</v>
      </c>
      <c r="I40" s="38">
        <v>41484820</v>
      </c>
      <c r="J40" s="104"/>
      <c r="K40" s="65">
        <f>G40-I40</f>
        <v>30515180</v>
      </c>
      <c r="L40" s="14">
        <f t="shared" si="8"/>
        <v>57.617805555555556</v>
      </c>
      <c r="M40" s="65" t="e">
        <f>#REF!-I40</f>
        <v>#REF!</v>
      </c>
      <c r="N40" s="15" t="e">
        <f>I40/#REF!*100</f>
        <v>#REF!</v>
      </c>
    </row>
    <row r="41" spans="1:14" ht="15.75" x14ac:dyDescent="0.25">
      <c r="A41" s="32"/>
      <c r="B41" s="79" t="s">
        <v>83</v>
      </c>
      <c r="C41" s="76"/>
      <c r="D41" s="76"/>
      <c r="E41" s="20"/>
      <c r="F41" s="21"/>
      <c r="G41" s="65">
        <v>90000000</v>
      </c>
      <c r="H41" s="65">
        <f>[1]register!F2267</f>
        <v>0</v>
      </c>
      <c r="I41" s="38">
        <f>H41+JANUARI!I42</f>
        <v>0</v>
      </c>
      <c r="J41" s="104"/>
      <c r="K41" s="65">
        <f>G41-I41</f>
        <v>90000000</v>
      </c>
      <c r="L41" s="14">
        <f t="shared" si="8"/>
        <v>0</v>
      </c>
      <c r="M41" s="65" t="e">
        <f>#REF!-I41</f>
        <v>#REF!</v>
      </c>
      <c r="N41" s="15" t="e">
        <f>I41/#REF!*100</f>
        <v>#REF!</v>
      </c>
    </row>
    <row r="42" spans="1:14" ht="15.75" x14ac:dyDescent="0.25">
      <c r="A42" s="32"/>
      <c r="B42" s="79" t="s">
        <v>84</v>
      </c>
      <c r="C42" s="76"/>
      <c r="D42" s="76"/>
      <c r="E42" s="20"/>
      <c r="F42" s="21"/>
      <c r="G42" s="65">
        <v>9000000</v>
      </c>
      <c r="H42" s="65">
        <f>[1]register!F2298</f>
        <v>0</v>
      </c>
      <c r="I42" s="38">
        <f>H42+JANUARI!I43</f>
        <v>0</v>
      </c>
      <c r="J42" s="104"/>
      <c r="K42" s="65">
        <f>G42-I42</f>
        <v>9000000</v>
      </c>
      <c r="L42" s="14">
        <f t="shared" si="8"/>
        <v>0</v>
      </c>
      <c r="M42" s="65" t="e">
        <f>#REF!-I42</f>
        <v>#REF!</v>
      </c>
      <c r="N42" s="15" t="e">
        <f>I42/#REF!*100</f>
        <v>#REF!</v>
      </c>
    </row>
    <row r="43" spans="1:14" ht="15.75" x14ac:dyDescent="0.25">
      <c r="A43" s="32" t="s">
        <v>85</v>
      </c>
      <c r="B43" s="49" t="s">
        <v>86</v>
      </c>
      <c r="C43" s="33"/>
      <c r="D43" s="17"/>
      <c r="E43" s="33"/>
      <c r="F43" s="28"/>
      <c r="G43" s="31">
        <f>SUM(G44:G45)</f>
        <v>76500000</v>
      </c>
      <c r="H43" s="31">
        <f>SUM(H44:H45)</f>
        <v>2525000</v>
      </c>
      <c r="I43" s="113">
        <f>SUM(I44:I46)</f>
        <v>13925000</v>
      </c>
      <c r="J43" s="105"/>
      <c r="K43" s="31">
        <f>SUM(K44:K45)</f>
        <v>63475000</v>
      </c>
      <c r="L43" s="14">
        <f t="shared" si="8"/>
        <v>18.202614379084967</v>
      </c>
      <c r="M43" s="31" t="e">
        <f>SUM(M44:M45)</f>
        <v>#REF!</v>
      </c>
      <c r="N43" s="15" t="e">
        <f>I43/#REF!*100</f>
        <v>#REF!</v>
      </c>
    </row>
    <row r="44" spans="1:14" ht="15.75" x14ac:dyDescent="0.25">
      <c r="A44" s="77"/>
      <c r="B44" s="23" t="s">
        <v>72</v>
      </c>
      <c r="C44" s="29" t="s">
        <v>87</v>
      </c>
      <c r="D44" s="59"/>
      <c r="E44" s="29"/>
      <c r="F44" s="18"/>
      <c r="G44" s="26">
        <v>22500000</v>
      </c>
      <c r="H44" s="26">
        <v>2525000</v>
      </c>
      <c r="I44" s="38">
        <f>H44+FEBRUARI!I45</f>
        <v>2525000</v>
      </c>
      <c r="J44" s="106"/>
      <c r="K44" s="26">
        <f>G44-I44</f>
        <v>19975000</v>
      </c>
      <c r="L44" s="14">
        <f t="shared" si="8"/>
        <v>11.222222222222221</v>
      </c>
      <c r="M44" s="26" t="e">
        <f>#REF!-I44</f>
        <v>#REF!</v>
      </c>
      <c r="N44" s="15" t="e">
        <f>I44/#REF!*100</f>
        <v>#REF!</v>
      </c>
    </row>
    <row r="45" spans="1:14" ht="15.75" x14ac:dyDescent="0.25">
      <c r="A45" s="77"/>
      <c r="B45" s="23" t="s">
        <v>73</v>
      </c>
      <c r="C45" s="29" t="s">
        <v>88</v>
      </c>
      <c r="D45" s="59"/>
      <c r="E45" s="29"/>
      <c r="F45" s="18"/>
      <c r="G45" s="26">
        <v>54000000</v>
      </c>
      <c r="H45" s="26"/>
      <c r="I45" s="38">
        <f>H45+JANUARI!I46</f>
        <v>10500000</v>
      </c>
      <c r="J45" s="106"/>
      <c r="K45" s="26">
        <f>G45-I45</f>
        <v>43500000</v>
      </c>
      <c r="L45" s="14">
        <f t="shared" si="8"/>
        <v>19.444444444444446</v>
      </c>
      <c r="M45" s="26" t="e">
        <f>#REF!-I45</f>
        <v>#REF!</v>
      </c>
      <c r="N45" s="15" t="e">
        <f>I45/#REF!*100</f>
        <v>#REF!</v>
      </c>
    </row>
    <row r="46" spans="1:14" ht="15.75" x14ac:dyDescent="0.25">
      <c r="A46" s="77"/>
      <c r="B46" s="23">
        <v>3</v>
      </c>
      <c r="C46" s="112" t="s">
        <v>110</v>
      </c>
      <c r="D46" s="59"/>
      <c r="E46" s="29"/>
      <c r="F46" s="18"/>
      <c r="G46" s="26">
        <v>5400000</v>
      </c>
      <c r="H46" s="26"/>
      <c r="I46" s="38">
        <f>H46+JANUARI!K47</f>
        <v>900000</v>
      </c>
      <c r="J46" s="106"/>
      <c r="K46" s="26">
        <f>G46-I46</f>
        <v>4500000</v>
      </c>
      <c r="L46" s="14">
        <f t="shared" si="8"/>
        <v>16.666666666666664</v>
      </c>
      <c r="M46" s="26"/>
      <c r="N46" s="15"/>
    </row>
    <row r="47" spans="1:14" ht="15.75" x14ac:dyDescent="0.25">
      <c r="A47" s="32" t="s">
        <v>89</v>
      </c>
      <c r="B47" s="57" t="s">
        <v>90</v>
      </c>
      <c r="C47" s="61"/>
      <c r="D47" s="20"/>
      <c r="E47" s="20"/>
      <c r="F47" s="80"/>
      <c r="G47" s="22">
        <v>22500000</v>
      </c>
      <c r="H47" s="22">
        <f>[1]register!F2947</f>
        <v>0</v>
      </c>
      <c r="I47" s="38">
        <f>H47+JANUARI!I48</f>
        <v>0</v>
      </c>
      <c r="J47" s="106"/>
      <c r="K47" s="22">
        <f>G47-I47</f>
        <v>22500000</v>
      </c>
      <c r="L47" s="14">
        <f t="shared" si="8"/>
        <v>0</v>
      </c>
      <c r="M47" s="22" t="e">
        <f>#REF!-I47</f>
        <v>#REF!</v>
      </c>
      <c r="N47" s="15" t="e">
        <f>I47/#REF!*100</f>
        <v>#REF!</v>
      </c>
    </row>
    <row r="48" spans="1:14" ht="15.75" x14ac:dyDescent="0.25">
      <c r="A48" s="32" t="s">
        <v>91</v>
      </c>
      <c r="B48" s="57" t="s">
        <v>92</v>
      </c>
      <c r="C48" s="76"/>
      <c r="D48" s="58"/>
      <c r="E48" s="20"/>
      <c r="F48" s="80"/>
      <c r="G48" s="22">
        <f>SUM(G49:G49)</f>
        <v>13500000</v>
      </c>
      <c r="H48" s="22">
        <f>SUM(H49:H49)</f>
        <v>0</v>
      </c>
      <c r="I48" s="38">
        <f>H48+JANUARI!I49</f>
        <v>0</v>
      </c>
      <c r="J48" s="103"/>
      <c r="K48" s="22">
        <f>SUM(K49:K49)</f>
        <v>13500000</v>
      </c>
      <c r="L48" s="14">
        <f t="shared" si="8"/>
        <v>0</v>
      </c>
      <c r="M48" s="22" t="e">
        <f>SUM(M49:M49)</f>
        <v>#REF!</v>
      </c>
      <c r="N48" s="15" t="e">
        <f>I48/#REF!*100</f>
        <v>#REF!</v>
      </c>
    </row>
    <row r="49" spans="1:14" ht="15.75" x14ac:dyDescent="0.25">
      <c r="A49" s="77"/>
      <c r="B49" s="23">
        <v>2</v>
      </c>
      <c r="C49" s="73" t="s">
        <v>93</v>
      </c>
      <c r="D49" s="17"/>
      <c r="E49" s="29"/>
      <c r="F49" s="28"/>
      <c r="G49" s="26">
        <v>13500000</v>
      </c>
      <c r="H49" s="26">
        <f>[1]register!F2984</f>
        <v>0</v>
      </c>
      <c r="I49" s="38">
        <f>H49+JANUARI!I50</f>
        <v>0</v>
      </c>
      <c r="J49" s="106"/>
      <c r="K49" s="26">
        <f>G49-I49</f>
        <v>13500000</v>
      </c>
      <c r="L49" s="14">
        <f t="shared" si="8"/>
        <v>0</v>
      </c>
      <c r="M49" s="26" t="e">
        <f>#REF!-I49</f>
        <v>#REF!</v>
      </c>
      <c r="N49" s="15" t="e">
        <f>I49/#REF!*100</f>
        <v>#REF!</v>
      </c>
    </row>
    <row r="50" spans="1:14" ht="15.75" x14ac:dyDescent="0.25">
      <c r="A50" s="32" t="s">
        <v>94</v>
      </c>
      <c r="B50" s="83" t="s">
        <v>95</v>
      </c>
      <c r="C50" s="33"/>
      <c r="D50" s="76"/>
      <c r="E50" s="33"/>
      <c r="F50" s="28"/>
      <c r="G50" s="31">
        <f t="shared" ref="G50:M50" si="10">SUM(G51:G55)</f>
        <v>225000000</v>
      </c>
      <c r="H50" s="31">
        <f t="shared" si="10"/>
        <v>60492895</v>
      </c>
      <c r="I50" s="113">
        <f>SUM(I51:I55)</f>
        <v>60492895</v>
      </c>
      <c r="J50" s="105"/>
      <c r="K50" s="31">
        <f t="shared" si="10"/>
        <v>164507105</v>
      </c>
      <c r="L50" s="14">
        <f t="shared" si="8"/>
        <v>26.885731111111109</v>
      </c>
      <c r="M50" s="31" t="e">
        <f t="shared" si="10"/>
        <v>#REF!</v>
      </c>
      <c r="N50" s="15" t="e">
        <f>I50/#REF!*100</f>
        <v>#REF!</v>
      </c>
    </row>
    <row r="51" spans="1:14" ht="15.75" x14ac:dyDescent="0.25">
      <c r="A51" s="16"/>
      <c r="B51" s="84">
        <v>1</v>
      </c>
      <c r="C51" s="29" t="s">
        <v>96</v>
      </c>
      <c r="D51" s="74"/>
      <c r="E51" s="29"/>
      <c r="F51" s="18"/>
      <c r="G51" s="26">
        <v>135000000</v>
      </c>
      <c r="H51" s="26">
        <v>13042615</v>
      </c>
      <c r="I51" s="38">
        <f>H51+JANUARI!I52</f>
        <v>13042615</v>
      </c>
      <c r="J51" s="106"/>
      <c r="K51" s="26">
        <f>G51-I51</f>
        <v>121957385</v>
      </c>
      <c r="L51" s="14">
        <f t="shared" si="8"/>
        <v>9.6611962962962963</v>
      </c>
      <c r="M51" s="26" t="e">
        <f>#REF!-I51</f>
        <v>#REF!</v>
      </c>
      <c r="N51" s="15" t="e">
        <f>I51/#REF!*100</f>
        <v>#REF!</v>
      </c>
    </row>
    <row r="52" spans="1:14" ht="15.75" x14ac:dyDescent="0.25">
      <c r="A52" s="16"/>
      <c r="B52" s="23">
        <v>2</v>
      </c>
      <c r="C52" s="85" t="s">
        <v>97</v>
      </c>
      <c r="D52" s="29"/>
      <c r="E52" s="85"/>
      <c r="F52" s="86"/>
      <c r="G52" s="38">
        <v>27000000</v>
      </c>
      <c r="H52" s="38">
        <f>[1]register!F3096</f>
        <v>0</v>
      </c>
      <c r="I52" s="38">
        <f>H52+JANUARI!I53</f>
        <v>0</v>
      </c>
      <c r="J52" s="106"/>
      <c r="K52" s="26">
        <f>G52-I52</f>
        <v>27000000</v>
      </c>
      <c r="L52" s="14">
        <f t="shared" si="8"/>
        <v>0</v>
      </c>
      <c r="M52" s="26" t="e">
        <f>#REF!-I52</f>
        <v>#REF!</v>
      </c>
      <c r="N52" s="15" t="e">
        <f>I52/#REF!*100</f>
        <v>#REF!</v>
      </c>
    </row>
    <row r="53" spans="1:14" ht="15.75" x14ac:dyDescent="0.25">
      <c r="A53" s="16"/>
      <c r="B53" s="87">
        <v>3</v>
      </c>
      <c r="C53" s="30" t="s">
        <v>98</v>
      </c>
      <c r="D53" s="29"/>
      <c r="E53" s="29"/>
      <c r="F53" s="25"/>
      <c r="G53" s="26">
        <v>4500000</v>
      </c>
      <c r="H53" s="26">
        <f>[1]register!F3103</f>
        <v>0</v>
      </c>
      <c r="I53" s="38">
        <f>H53+JANUARI!I54</f>
        <v>0</v>
      </c>
      <c r="J53" s="106"/>
      <c r="K53" s="26">
        <f>G53-I53</f>
        <v>4500000</v>
      </c>
      <c r="L53" s="14">
        <f t="shared" si="8"/>
        <v>0</v>
      </c>
      <c r="M53" s="26" t="e">
        <f>#REF!-I53</f>
        <v>#REF!</v>
      </c>
      <c r="N53" s="15" t="e">
        <f>I53/#REF!*100</f>
        <v>#REF!</v>
      </c>
    </row>
    <row r="54" spans="1:14" ht="15.75" x14ac:dyDescent="0.25">
      <c r="A54" s="77"/>
      <c r="B54" s="82">
        <v>4</v>
      </c>
      <c r="C54" s="53" t="s">
        <v>99</v>
      </c>
      <c r="D54" s="88"/>
      <c r="E54" s="24"/>
      <c r="F54" s="81"/>
      <c r="G54" s="65">
        <v>54000000</v>
      </c>
      <c r="H54" s="65">
        <v>47450280</v>
      </c>
      <c r="I54" s="38">
        <f>H54+JANUARI!I55</f>
        <v>47450280</v>
      </c>
      <c r="J54" s="106"/>
      <c r="K54" s="26">
        <f>G54-I54</f>
        <v>6549720</v>
      </c>
      <c r="L54" s="14">
        <f t="shared" si="8"/>
        <v>87.870888888888885</v>
      </c>
      <c r="M54" s="26" t="e">
        <f>#REF!-I54</f>
        <v>#REF!</v>
      </c>
      <c r="N54" s="15" t="e">
        <f>I54/#REF!*100</f>
        <v>#REF!</v>
      </c>
    </row>
    <row r="55" spans="1:14" ht="15.75" x14ac:dyDescent="0.25">
      <c r="A55" s="78"/>
      <c r="B55" s="82">
        <v>5</v>
      </c>
      <c r="C55" s="53" t="s">
        <v>100</v>
      </c>
      <c r="D55" s="88"/>
      <c r="E55" s="24"/>
      <c r="F55" s="81"/>
      <c r="G55" s="65">
        <v>4500000</v>
      </c>
      <c r="H55" s="65">
        <f>[1]register!F3117</f>
        <v>0</v>
      </c>
      <c r="I55" s="38">
        <f>H55+JANUARI!I56</f>
        <v>0</v>
      </c>
      <c r="J55" s="106"/>
      <c r="K55" s="26">
        <f>G55-I55</f>
        <v>4500000</v>
      </c>
      <c r="L55" s="14">
        <f t="shared" si="8"/>
        <v>0</v>
      </c>
      <c r="M55" s="26" t="e">
        <f>#REF!-I55</f>
        <v>#REF!</v>
      </c>
      <c r="N55" s="15" t="e">
        <f>I55/#REF!*100</f>
        <v>#REF!</v>
      </c>
    </row>
    <row r="56" spans="1:14" ht="15.75" x14ac:dyDescent="0.25">
      <c r="A56" s="16" t="s">
        <v>101</v>
      </c>
      <c r="B56" s="19" t="s">
        <v>102</v>
      </c>
      <c r="C56" s="76"/>
      <c r="D56" s="20"/>
      <c r="E56" s="20"/>
      <c r="F56" s="21"/>
      <c r="G56" s="22">
        <f>SUM(G57:G57)</f>
        <v>54000000</v>
      </c>
      <c r="H56" s="22">
        <f>SUM(H57:H57)</f>
        <v>4795000</v>
      </c>
      <c r="I56" s="113">
        <f>I57</f>
        <v>13950000</v>
      </c>
      <c r="J56" s="103"/>
      <c r="K56" s="22">
        <f>SUM(K57:K57)</f>
        <v>40050000</v>
      </c>
      <c r="L56" s="14">
        <f t="shared" si="8"/>
        <v>25.833333333333336</v>
      </c>
      <c r="M56" s="22" t="e">
        <f>SUM(M57:M57)</f>
        <v>#REF!</v>
      </c>
      <c r="N56" s="15" t="e">
        <f>I56/#REF!*100</f>
        <v>#REF!</v>
      </c>
    </row>
    <row r="57" spans="1:14" ht="15.75" x14ac:dyDescent="0.25">
      <c r="A57" s="78"/>
      <c r="B57" s="19">
        <v>1</v>
      </c>
      <c r="C57" s="89" t="s">
        <v>103</v>
      </c>
      <c r="D57" s="24"/>
      <c r="E57" s="24"/>
      <c r="F57" s="21"/>
      <c r="G57" s="65">
        <v>54000000</v>
      </c>
      <c r="H57" s="65">
        <v>4795000</v>
      </c>
      <c r="I57" s="38">
        <f>H57+FEBRUARI!I58</f>
        <v>13950000</v>
      </c>
      <c r="J57" s="104"/>
      <c r="K57" s="65">
        <f>G57-I57</f>
        <v>40050000</v>
      </c>
      <c r="L57" s="14">
        <f t="shared" si="8"/>
        <v>25.833333333333336</v>
      </c>
      <c r="M57" s="65" t="e">
        <f>#REF!-I57</f>
        <v>#REF!</v>
      </c>
      <c r="N57" s="15" t="e">
        <f>I57/#REF!*100</f>
        <v>#REF!</v>
      </c>
    </row>
    <row r="58" spans="1:14" ht="12.75" customHeight="1" x14ac:dyDescent="0.25">
      <c r="A58" s="16" t="s">
        <v>104</v>
      </c>
      <c r="B58" s="60" t="s">
        <v>105</v>
      </c>
      <c r="C58" s="74"/>
      <c r="D58" s="88"/>
      <c r="E58" s="24"/>
      <c r="F58" s="81"/>
      <c r="G58" s="22">
        <v>4500000</v>
      </c>
      <c r="H58" s="22">
        <f>[1]register!F3435</f>
        <v>0</v>
      </c>
      <c r="I58" s="38">
        <f>H58+JANUARI!I59</f>
        <v>0</v>
      </c>
      <c r="J58" s="103"/>
      <c r="K58" s="22">
        <f>G58-I58</f>
        <v>4500000</v>
      </c>
      <c r="L58" s="14">
        <f t="shared" si="8"/>
        <v>0</v>
      </c>
      <c r="M58" s="22" t="e">
        <f>#REF!-I58</f>
        <v>#REF!</v>
      </c>
      <c r="N58" s="15" t="e">
        <f>I58/#REF!*100</f>
        <v>#REF!</v>
      </c>
    </row>
    <row r="59" spans="1:14" ht="12.75" customHeight="1" x14ac:dyDescent="0.2">
      <c r="A59" s="138"/>
      <c r="B59" s="140" t="s">
        <v>106</v>
      </c>
      <c r="C59" s="141"/>
      <c r="D59" s="141"/>
      <c r="E59" s="141"/>
      <c r="F59" s="142"/>
      <c r="G59" s="146">
        <f>G8+G11+G13+G16+G17+G19+G31+G32+G36+G39++G43+G50+G56+G58</f>
        <v>11802900000</v>
      </c>
      <c r="H59" s="146">
        <f>H8+H11+H13+H16+H17+H19+H31+H32+H36+H39++H43+H50+H56+H58</f>
        <v>1252148082</v>
      </c>
      <c r="I59" s="146">
        <f>I8+I11+I13+I16+I17+I19+I31+I32+I36+I39++I43+I50+I56+I58</f>
        <v>2998694661</v>
      </c>
      <c r="J59" s="146">
        <f>J8+J11+J13+J16+J17+J19+J31+J32+J36+J39++J43+J50+J56+J58</f>
        <v>1796005</v>
      </c>
      <c r="K59" s="146">
        <f>K8+K11+K13+K16+K17+K19+K31+K32+K36+K39++K43+K50+K56+K58</f>
        <v>8547409279</v>
      </c>
      <c r="L59" s="157">
        <f>I59/G59*100</f>
        <v>25.406422667310576</v>
      </c>
      <c r="M59" s="146" t="e">
        <f>+#REF!+#REF!+#REF!</f>
        <v>#REF!</v>
      </c>
      <c r="N59" s="157" t="e">
        <f>I59/#REF!*100</f>
        <v>#REF!</v>
      </c>
    </row>
    <row r="60" spans="1:14" ht="12.75" customHeight="1" x14ac:dyDescent="0.2">
      <c r="A60" s="139"/>
      <c r="B60" s="143"/>
      <c r="C60" s="144"/>
      <c r="D60" s="144"/>
      <c r="E60" s="144"/>
      <c r="F60" s="145"/>
      <c r="G60" s="147"/>
      <c r="H60" s="147"/>
      <c r="I60" s="147"/>
      <c r="J60" s="147"/>
      <c r="K60" s="147"/>
      <c r="L60" s="158"/>
      <c r="M60" s="147"/>
      <c r="N60" s="158"/>
    </row>
    <row r="63" spans="1:14" ht="15" x14ac:dyDescent="0.2">
      <c r="C63" s="121" t="s">
        <v>113</v>
      </c>
      <c r="D63" s="121"/>
      <c r="E63" s="114"/>
      <c r="F63" s="162"/>
      <c r="G63" s="162"/>
      <c r="H63" s="114"/>
      <c r="M63" s="90"/>
    </row>
    <row r="64" spans="1:14" ht="14.25" x14ac:dyDescent="0.2">
      <c r="C64" s="163"/>
      <c r="D64" s="163"/>
      <c r="E64" s="163"/>
      <c r="F64" s="163"/>
      <c r="G64" s="163"/>
      <c r="H64" s="163"/>
    </row>
    <row r="65" spans="3:8" ht="15" x14ac:dyDescent="0.2">
      <c r="C65" s="115"/>
      <c r="D65" s="116"/>
      <c r="E65" s="116"/>
      <c r="F65" s="115"/>
      <c r="G65" s="116"/>
      <c r="H65" s="116"/>
    </row>
    <row r="66" spans="3:8" x14ac:dyDescent="0.2">
      <c r="C66" s="117"/>
      <c r="D66" s="118"/>
      <c r="E66" s="118"/>
      <c r="F66" s="117"/>
      <c r="G66" s="118"/>
      <c r="H66" s="118"/>
    </row>
    <row r="67" spans="3:8" x14ac:dyDescent="0.2">
      <c r="C67" s="117" t="s">
        <v>114</v>
      </c>
      <c r="D67" s="118"/>
      <c r="E67" s="118"/>
      <c r="F67" s="117"/>
      <c r="G67" s="118"/>
      <c r="H67" s="118"/>
    </row>
    <row r="68" spans="3:8" x14ac:dyDescent="0.2">
      <c r="C68" s="119" t="s">
        <v>116</v>
      </c>
      <c r="D68" s="120"/>
      <c r="E68" s="120"/>
      <c r="F68" s="119"/>
      <c r="G68" s="120"/>
      <c r="H68" s="120"/>
    </row>
  </sheetData>
  <mergeCells count="19">
    <mergeCell ref="F63:G63"/>
    <mergeCell ref="C64:E64"/>
    <mergeCell ref="F64:H64"/>
    <mergeCell ref="J59:J60"/>
    <mergeCell ref="K59:K60"/>
    <mergeCell ref="L59:L60"/>
    <mergeCell ref="M59:M60"/>
    <mergeCell ref="N59:N60"/>
    <mergeCell ref="B19:D19"/>
    <mergeCell ref="A1:K1"/>
    <mergeCell ref="A2:K2"/>
    <mergeCell ref="A3:K3"/>
    <mergeCell ref="A5:A7"/>
    <mergeCell ref="B6:F6"/>
    <mergeCell ref="A59:A60"/>
    <mergeCell ref="B59:F60"/>
    <mergeCell ref="G59:G60"/>
    <mergeCell ref="H59:H60"/>
    <mergeCell ref="I59:I60"/>
  </mergeCells>
  <pageMargins left="0.62" right="0.15748031496062992" top="0.15748031496062992" bottom="1.1599999999999999" header="0.15748031496062992" footer="0.31496062992125984"/>
  <pageSetup paperSize="14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AA11-2B1F-4083-9E4D-4470114A6DC4}">
  <sheetPr>
    <tabColor rgb="FFFFFF00"/>
  </sheetPr>
  <dimension ref="A1:Q38"/>
  <sheetViews>
    <sheetView topLeftCell="B22" zoomScale="90" zoomScaleNormal="90" workbookViewId="0">
      <selection activeCell="C33" sqref="C33:I39"/>
    </sheetView>
  </sheetViews>
  <sheetFormatPr defaultRowHeight="12.75" x14ac:dyDescent="0.2"/>
  <cols>
    <col min="1" max="1" width="32.85546875" hidden="1" customWidth="1"/>
    <col min="2" max="2" width="4.5703125" customWidth="1"/>
    <col min="5" max="5" width="39.7109375" customWidth="1"/>
    <col min="6" max="6" width="0.140625" customWidth="1"/>
    <col min="7" max="7" width="23.85546875" customWidth="1"/>
    <col min="8" max="8" width="20" hidden="1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122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"/>
      <c r="B4" s="1"/>
      <c r="C4" s="1"/>
      <c r="D4" s="1"/>
      <c r="E4" s="1"/>
      <c r="F4" s="1"/>
      <c r="G4" s="2"/>
      <c r="H4" s="2"/>
      <c r="I4" s="2"/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5"/>
      <c r="F5" s="110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61"/>
      <c r="D6" s="161"/>
      <c r="E6" s="161"/>
      <c r="F6" s="151"/>
      <c r="G6" s="9" t="s">
        <v>7</v>
      </c>
      <c r="H6" s="9" t="s">
        <v>8</v>
      </c>
      <c r="I6" s="9" t="s">
        <v>9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11" t="s">
        <v>12</v>
      </c>
      <c r="G7" s="13" t="s">
        <v>13</v>
      </c>
      <c r="H7" s="13" t="s">
        <v>15</v>
      </c>
      <c r="I7" s="13" t="s">
        <v>17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 t="shared" si="0"/>
        <v>132442261</v>
      </c>
      <c r="I8" s="31">
        <f t="shared" si="0"/>
        <v>132442261</v>
      </c>
      <c r="J8" s="31"/>
      <c r="K8" s="31">
        <f t="shared" si="0"/>
        <v>407557739</v>
      </c>
      <c r="L8" s="14">
        <f t="shared" ref="L8:L23" si="1">I8/G8*100</f>
        <v>24.52634462962963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120892260</v>
      </c>
      <c r="I9" s="38">
        <f>H9+JANUARI!I9</f>
        <v>120892260</v>
      </c>
      <c r="J9" s="38"/>
      <c r="K9" s="38">
        <f>G9-I9</f>
        <v>329107740</v>
      </c>
      <c r="L9" s="14">
        <f t="shared" si="1"/>
        <v>26.864946666666668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11550001</v>
      </c>
      <c r="I10" s="38">
        <f>H10+JANUARI!I10</f>
        <v>11550001</v>
      </c>
      <c r="J10" s="38"/>
      <c r="K10" s="38">
        <f>G10-I10</f>
        <v>78449999</v>
      </c>
      <c r="L10" s="14">
        <f t="shared" si="1"/>
        <v>12.833334444444445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8" t="s">
        <v>29</v>
      </c>
      <c r="B11" s="49" t="s">
        <v>30</v>
      </c>
      <c r="C11" s="24"/>
      <c r="D11" s="24"/>
      <c r="E11" s="53"/>
      <c r="F11" s="54"/>
      <c r="G11" s="22">
        <f t="shared" ref="G11:M11" si="2">G12+G13</f>
        <v>117000000</v>
      </c>
      <c r="H11" s="22">
        <f t="shared" si="2"/>
        <v>0</v>
      </c>
      <c r="I11" s="113">
        <f>H11+JANUARI!I13</f>
        <v>5219400</v>
      </c>
      <c r="J11" s="22"/>
      <c r="K11" s="22">
        <f t="shared" si="2"/>
        <v>111780600</v>
      </c>
      <c r="L11" s="14">
        <f t="shared" si="1"/>
        <v>4.4610256410256417</v>
      </c>
      <c r="M11" s="22" t="e">
        <f t="shared" si="2"/>
        <v>#REF!</v>
      </c>
      <c r="N11" s="15" t="e">
        <f>I11/#REF!*100</f>
        <v>#REF!</v>
      </c>
    </row>
    <row r="12" spans="1:17" ht="15.75" x14ac:dyDescent="0.25">
      <c r="A12" s="32" t="s">
        <v>31</v>
      </c>
      <c r="B12" s="55">
        <v>1</v>
      </c>
      <c r="C12" s="24" t="s">
        <v>32</v>
      </c>
      <c r="D12" s="24"/>
      <c r="E12" s="53"/>
      <c r="F12" s="54"/>
      <c r="G12" s="26">
        <v>117000000</v>
      </c>
      <c r="H12" s="26"/>
      <c r="I12" s="38">
        <f>H12+JANUARI!I14</f>
        <v>5219400</v>
      </c>
      <c r="J12" s="26"/>
      <c r="K12" s="26">
        <f>G12-I12</f>
        <v>111780600</v>
      </c>
      <c r="L12" s="14">
        <f t="shared" si="1"/>
        <v>4.4610256410256417</v>
      </c>
      <c r="M12" s="26" t="e">
        <f>#REF!-I12</f>
        <v>#REF!</v>
      </c>
      <c r="N12" s="15" t="e">
        <f>I12/#REF!*100</f>
        <v>#REF!</v>
      </c>
    </row>
    <row r="13" spans="1:17" ht="15.75" x14ac:dyDescent="0.25">
      <c r="A13" s="45"/>
      <c r="B13" s="56"/>
      <c r="C13" s="42"/>
      <c r="D13" s="42"/>
      <c r="E13" s="50"/>
      <c r="F13" s="51"/>
      <c r="G13" s="38"/>
      <c r="H13" s="38"/>
      <c r="I13" s="38"/>
      <c r="J13" s="26"/>
      <c r="K13" s="26"/>
      <c r="L13" s="14"/>
      <c r="M13" s="26"/>
      <c r="N13" s="15"/>
    </row>
    <row r="14" spans="1:17" ht="15.75" x14ac:dyDescent="0.25">
      <c r="A14" s="91" t="s">
        <v>35</v>
      </c>
      <c r="B14" s="57" t="s">
        <v>36</v>
      </c>
      <c r="C14" s="20"/>
      <c r="D14" s="20"/>
      <c r="E14" s="58"/>
      <c r="F14" s="21"/>
      <c r="G14" s="22">
        <f>120000000</f>
        <v>120000000</v>
      </c>
      <c r="H14" s="22">
        <f>[1]register!F604</f>
        <v>21070000</v>
      </c>
      <c r="I14" s="113">
        <f>H14+JANUARI!I16</f>
        <v>42140000</v>
      </c>
      <c r="J14" s="22"/>
      <c r="K14" s="22">
        <f>G14-I14</f>
        <v>77860000</v>
      </c>
      <c r="L14" s="14">
        <f t="shared" si="1"/>
        <v>35.116666666666667</v>
      </c>
      <c r="M14" s="22" t="e">
        <f>#REF!-I14</f>
        <v>#REF!</v>
      </c>
      <c r="N14" s="15" t="e">
        <f>I14/#REF!*100</f>
        <v>#REF!</v>
      </c>
    </row>
    <row r="15" spans="1:17" ht="15.75" x14ac:dyDescent="0.25">
      <c r="A15" s="93" t="s">
        <v>41</v>
      </c>
      <c r="B15" s="155" t="s">
        <v>42</v>
      </c>
      <c r="C15" s="156"/>
      <c r="D15" s="156"/>
      <c r="E15" s="156"/>
      <c r="F15" s="21"/>
      <c r="G15" s="22">
        <f>G16+G17+G18+G19</f>
        <v>1176300000</v>
      </c>
      <c r="H15" s="22">
        <f t="shared" ref="H15:M15" si="3">H16+H17</f>
        <v>147136467</v>
      </c>
      <c r="I15" s="113">
        <f>I16+I19</f>
        <v>156384498</v>
      </c>
      <c r="J15" s="103">
        <f>J16</f>
        <v>274000</v>
      </c>
      <c r="K15" s="22">
        <f t="shared" si="3"/>
        <v>761251002</v>
      </c>
      <c r="L15" s="14">
        <f t="shared" si="1"/>
        <v>13.294610048457026</v>
      </c>
      <c r="M15" s="22" t="e">
        <f t="shared" si="3"/>
        <v>#REF!</v>
      </c>
      <c r="N15" s="15" t="e">
        <f>I15/#REF!*100</f>
        <v>#REF!</v>
      </c>
    </row>
    <row r="16" spans="1:17" ht="15.75" x14ac:dyDescent="0.25">
      <c r="A16" s="32" t="s">
        <v>43</v>
      </c>
      <c r="B16" s="55">
        <v>1</v>
      </c>
      <c r="C16" s="24" t="s">
        <v>45</v>
      </c>
      <c r="D16" s="24"/>
      <c r="E16" s="53"/>
      <c r="F16" s="54"/>
      <c r="G16" s="65">
        <v>900000000</v>
      </c>
      <c r="H16" s="65">
        <v>147136467</v>
      </c>
      <c r="I16" s="38">
        <f>H16+JANUARI!I21</f>
        <v>147748998</v>
      </c>
      <c r="J16" s="104">
        <f>'[2]Alkes BHP'!$G$18</f>
        <v>274000</v>
      </c>
      <c r="K16" s="65">
        <f t="shared" ref="K16:K20" si="4">G16-I16</f>
        <v>752251002</v>
      </c>
      <c r="L16" s="14">
        <f t="shared" si="1"/>
        <v>16.416555333333331</v>
      </c>
      <c r="M16" s="65" t="e">
        <f>#REF!-I16</f>
        <v>#REF!</v>
      </c>
      <c r="N16" s="15" t="e">
        <f>I16/#REF!*100</f>
        <v>#REF!</v>
      </c>
    </row>
    <row r="17" spans="1:14" ht="15.75" x14ac:dyDescent="0.25">
      <c r="A17" s="32" t="s">
        <v>43</v>
      </c>
      <c r="B17" s="60">
        <v>2</v>
      </c>
      <c r="C17" s="24" t="s">
        <v>46</v>
      </c>
      <c r="D17" s="33"/>
      <c r="E17" s="17"/>
      <c r="F17" s="34"/>
      <c r="G17" s="26">
        <v>9000000</v>
      </c>
      <c r="H17" s="26">
        <f>[1]register!F937</f>
        <v>0</v>
      </c>
      <c r="I17" s="38">
        <f>H17+JANUARI!I22</f>
        <v>0</v>
      </c>
      <c r="J17" s="104"/>
      <c r="K17" s="65">
        <f t="shared" si="4"/>
        <v>9000000</v>
      </c>
      <c r="L17" s="14">
        <f t="shared" si="1"/>
        <v>0</v>
      </c>
      <c r="M17" s="65" t="e">
        <f>#REF!-I17</f>
        <v>#REF!</v>
      </c>
      <c r="N17" s="15" t="e">
        <f>I17/#REF!*100</f>
        <v>#REF!</v>
      </c>
    </row>
    <row r="18" spans="1:14" ht="15.75" x14ac:dyDescent="0.25">
      <c r="A18" s="32" t="s">
        <v>49</v>
      </c>
      <c r="B18" s="19">
        <v>3</v>
      </c>
      <c r="C18" s="29" t="s">
        <v>50</v>
      </c>
      <c r="D18" s="53"/>
      <c r="E18" s="24"/>
      <c r="F18" s="54"/>
      <c r="G18" s="65">
        <v>4500000</v>
      </c>
      <c r="H18" s="65">
        <f>[1]register!F951</f>
        <v>0</v>
      </c>
      <c r="I18" s="38">
        <f>H18+JANUARI!I24</f>
        <v>0</v>
      </c>
      <c r="J18" s="104"/>
      <c r="K18" s="65">
        <f t="shared" si="4"/>
        <v>4500000</v>
      </c>
      <c r="L18" s="14">
        <f t="shared" si="1"/>
        <v>0</v>
      </c>
      <c r="M18" s="65" t="e">
        <f>#REF!-I18</f>
        <v>#REF!</v>
      </c>
      <c r="N18" s="15" t="e">
        <f>I18/#REF!*100</f>
        <v>#REF!</v>
      </c>
    </row>
    <row r="19" spans="1:14" ht="22.5" customHeight="1" x14ac:dyDescent="0.25">
      <c r="A19" s="32" t="s">
        <v>59</v>
      </c>
      <c r="B19" s="19">
        <v>4</v>
      </c>
      <c r="C19" s="24" t="s">
        <v>60</v>
      </c>
      <c r="D19" s="53"/>
      <c r="E19" s="24"/>
      <c r="F19" s="54"/>
      <c r="G19" s="65">
        <v>262800000</v>
      </c>
      <c r="H19" s="65">
        <v>8635500</v>
      </c>
      <c r="I19" s="38">
        <f>H19+JANUARI!I29</f>
        <v>8635500</v>
      </c>
      <c r="J19" s="104"/>
      <c r="K19" s="65">
        <f t="shared" si="4"/>
        <v>254164500</v>
      </c>
      <c r="L19" s="14">
        <f t="shared" si="1"/>
        <v>3.2859589041095894</v>
      </c>
      <c r="M19" s="65" t="e">
        <f>#REF!-I19</f>
        <v>#REF!</v>
      </c>
      <c r="N19" s="15" t="e">
        <f>I19/#REF!*100</f>
        <v>#REF!</v>
      </c>
    </row>
    <row r="20" spans="1:14" ht="15.75" x14ac:dyDescent="0.25">
      <c r="A20" s="32" t="s">
        <v>65</v>
      </c>
      <c r="B20" s="57" t="s">
        <v>66</v>
      </c>
      <c r="C20" s="20"/>
      <c r="D20" s="58"/>
      <c r="E20" s="20"/>
      <c r="F20" s="21"/>
      <c r="G20" s="22">
        <v>4500000000</v>
      </c>
      <c r="H20" s="22">
        <v>1222172454</v>
      </c>
      <c r="I20" s="113">
        <f>H20+JANUARI!I32</f>
        <v>1232362513</v>
      </c>
      <c r="J20" s="103">
        <f>'[2]OBAT BLUD'!$G$57</f>
        <v>1522005</v>
      </c>
      <c r="K20" s="22">
        <f t="shared" si="4"/>
        <v>3267637487</v>
      </c>
      <c r="L20" s="14">
        <f t="shared" si="1"/>
        <v>27.385833622222222</v>
      </c>
      <c r="M20" s="22" t="e">
        <f>#REF!-I20</f>
        <v>#REF!</v>
      </c>
      <c r="N20" s="15" t="e">
        <f>I20/#REF!*100</f>
        <v>#REF!</v>
      </c>
    </row>
    <row r="21" spans="1:14" ht="15.75" x14ac:dyDescent="0.25">
      <c r="A21" s="32" t="s">
        <v>67</v>
      </c>
      <c r="B21" s="69" t="s">
        <v>68</v>
      </c>
      <c r="C21" s="70"/>
      <c r="D21" s="20"/>
      <c r="E21" s="71"/>
      <c r="F21" s="72"/>
      <c r="G21" s="22">
        <f t="shared" ref="G21:K21" si="5">SUM(G22:G24)</f>
        <v>4005000000</v>
      </c>
      <c r="H21" s="22">
        <f t="shared" si="5"/>
        <v>227116550</v>
      </c>
      <c r="I21" s="113">
        <f>H21+JANUARI!I33</f>
        <v>227116550</v>
      </c>
      <c r="J21" s="103"/>
      <c r="K21" s="22">
        <f t="shared" si="5"/>
        <v>3777883450</v>
      </c>
      <c r="L21" s="14">
        <f t="shared" si="1"/>
        <v>5.6708252184769039</v>
      </c>
      <c r="M21" s="22" t="e">
        <f>SUM(M22:M23)</f>
        <v>#REF!</v>
      </c>
      <c r="N21" s="15" t="e">
        <f>I21/#REF!*100</f>
        <v>#REF!</v>
      </c>
    </row>
    <row r="22" spans="1:14" ht="15.75" x14ac:dyDescent="0.25">
      <c r="A22" s="32"/>
      <c r="B22" s="68">
        <v>1</v>
      </c>
      <c r="C22" s="42" t="s">
        <v>69</v>
      </c>
      <c r="D22" s="24"/>
      <c r="E22" s="71"/>
      <c r="F22" s="72"/>
      <c r="G22" s="65">
        <v>3348000000</v>
      </c>
      <c r="H22" s="65">
        <v>207766550</v>
      </c>
      <c r="I22" s="38">
        <f>H22+JANUARI!I34</f>
        <v>207766550</v>
      </c>
      <c r="J22" s="104"/>
      <c r="K22" s="65">
        <f>G22-I22</f>
        <v>3140233450</v>
      </c>
      <c r="L22" s="14">
        <f t="shared" si="1"/>
        <v>6.2056914575866182</v>
      </c>
      <c r="M22" s="65" t="e">
        <f>#REF!-I22</f>
        <v>#REF!</v>
      </c>
      <c r="N22" s="15" t="e">
        <f>I22/#REF!*100</f>
        <v>#REF!</v>
      </c>
    </row>
    <row r="23" spans="1:14" ht="15.75" x14ac:dyDescent="0.25">
      <c r="A23" s="32"/>
      <c r="B23" s="68">
        <v>2</v>
      </c>
      <c r="C23" s="42" t="s">
        <v>70</v>
      </c>
      <c r="D23" s="24"/>
      <c r="E23" s="71"/>
      <c r="F23" s="72"/>
      <c r="G23" s="65">
        <v>387000000</v>
      </c>
      <c r="H23" s="65">
        <v>19350000</v>
      </c>
      <c r="I23" s="38">
        <f>H23+JANUARI!I35</f>
        <v>19350000</v>
      </c>
      <c r="J23" s="104"/>
      <c r="K23" s="65">
        <f>G23-I23</f>
        <v>367650000</v>
      </c>
      <c r="L23" s="14">
        <f t="shared" si="1"/>
        <v>5</v>
      </c>
      <c r="M23" s="65" t="e">
        <f>#REF!-I23</f>
        <v>#REF!</v>
      </c>
      <c r="N23" s="15" t="e">
        <f>I23/#REF!*100</f>
        <v>#REF!</v>
      </c>
    </row>
    <row r="24" spans="1:14" ht="15.75" x14ac:dyDescent="0.25">
      <c r="A24" s="32"/>
      <c r="B24" s="68">
        <v>3</v>
      </c>
      <c r="C24" s="42" t="s">
        <v>71</v>
      </c>
      <c r="D24" s="24"/>
      <c r="E24" s="71"/>
      <c r="F24" s="72"/>
      <c r="G24" s="65">
        <v>270000000</v>
      </c>
      <c r="H24" s="65"/>
      <c r="I24" s="38">
        <f>H24+JANUARI!I36</f>
        <v>0</v>
      </c>
      <c r="J24" s="104"/>
      <c r="K24" s="65">
        <f>G24-I24</f>
        <v>270000000</v>
      </c>
      <c r="L24" s="14"/>
      <c r="M24" s="65"/>
      <c r="N24" s="15"/>
    </row>
    <row r="25" spans="1:14" ht="15.75" x14ac:dyDescent="0.25">
      <c r="A25" s="32" t="s">
        <v>80</v>
      </c>
      <c r="B25" s="57" t="s">
        <v>81</v>
      </c>
      <c r="C25" s="76"/>
      <c r="D25" s="76"/>
      <c r="E25" s="20"/>
      <c r="F25" s="21"/>
      <c r="G25" s="22">
        <f t="shared" ref="G25:M25" si="6">SUM(G26:G28)</f>
        <v>171000000</v>
      </c>
      <c r="H25" s="22">
        <f t="shared" si="6"/>
        <v>6806000</v>
      </c>
      <c r="I25" s="113">
        <f>H25+JANUARI!I40</f>
        <v>24748887</v>
      </c>
      <c r="J25" s="103"/>
      <c r="K25" s="22">
        <f t="shared" si="6"/>
        <v>146251113</v>
      </c>
      <c r="L25" s="14">
        <f t="shared" ref="L25:L29" si="7">I25/G25*100</f>
        <v>14.473033333333332</v>
      </c>
      <c r="M25" s="22" t="e">
        <f t="shared" si="6"/>
        <v>#REF!</v>
      </c>
      <c r="N25" s="15" t="e">
        <f>I25/#REF!*100</f>
        <v>#REF!</v>
      </c>
    </row>
    <row r="26" spans="1:14" ht="15.75" x14ac:dyDescent="0.25">
      <c r="A26" s="32"/>
      <c r="B26" s="79" t="s">
        <v>82</v>
      </c>
      <c r="C26" s="76"/>
      <c r="D26" s="76"/>
      <c r="E26" s="20"/>
      <c r="F26" s="21"/>
      <c r="G26" s="65">
        <v>72000000</v>
      </c>
      <c r="H26" s="65">
        <v>6806000</v>
      </c>
      <c r="I26" s="38">
        <f>H26+JANUARI!I41</f>
        <v>24748887</v>
      </c>
      <c r="J26" s="104"/>
      <c r="K26" s="65">
        <f>G26-I26</f>
        <v>47251113</v>
      </c>
      <c r="L26" s="14">
        <f t="shared" si="7"/>
        <v>34.373454166666669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/>
      <c r="B27" s="79" t="s">
        <v>83</v>
      </c>
      <c r="C27" s="76"/>
      <c r="D27" s="76"/>
      <c r="E27" s="20"/>
      <c r="F27" s="21"/>
      <c r="G27" s="65">
        <v>90000000</v>
      </c>
      <c r="H27" s="65">
        <f>[1]register!F2267</f>
        <v>0</v>
      </c>
      <c r="I27" s="38">
        <f>H27+JANUARI!I42</f>
        <v>0</v>
      </c>
      <c r="J27" s="104"/>
      <c r="K27" s="65">
        <f>G27-I27</f>
        <v>90000000</v>
      </c>
      <c r="L27" s="14">
        <f t="shared" si="7"/>
        <v>0</v>
      </c>
      <c r="M27" s="65" t="e">
        <f>#REF!-I27</f>
        <v>#REF!</v>
      </c>
      <c r="N27" s="15" t="e">
        <f>I27/#REF!*100</f>
        <v>#REF!</v>
      </c>
    </row>
    <row r="28" spans="1:14" ht="15.75" x14ac:dyDescent="0.25">
      <c r="A28" s="32"/>
      <c r="B28" s="79" t="s">
        <v>84</v>
      </c>
      <c r="C28" s="76"/>
      <c r="D28" s="76"/>
      <c r="E28" s="20"/>
      <c r="F28" s="21"/>
      <c r="G28" s="65">
        <v>9000000</v>
      </c>
      <c r="H28" s="65">
        <f>[1]register!F2298</f>
        <v>0</v>
      </c>
      <c r="I28" s="38">
        <f>H28+JANUARI!I43</f>
        <v>0</v>
      </c>
      <c r="J28" s="104"/>
      <c r="K28" s="65">
        <f>G28-I28</f>
        <v>9000000</v>
      </c>
      <c r="L28" s="14">
        <f t="shared" si="7"/>
        <v>0</v>
      </c>
      <c r="M28" s="65" t="e">
        <f>#REF!-I28</f>
        <v>#REF!</v>
      </c>
      <c r="N28" s="15" t="e">
        <f>I28/#REF!*100</f>
        <v>#REF!</v>
      </c>
    </row>
    <row r="29" spans="1:14" ht="15.75" x14ac:dyDescent="0.25">
      <c r="A29" s="32" t="s">
        <v>89</v>
      </c>
      <c r="B29" s="57" t="s">
        <v>90</v>
      </c>
      <c r="C29" s="61"/>
      <c r="D29" s="20"/>
      <c r="E29" s="20"/>
      <c r="F29" s="80"/>
      <c r="G29" s="22">
        <v>22500000</v>
      </c>
      <c r="H29" s="22">
        <f>[1]register!F2947</f>
        <v>0</v>
      </c>
      <c r="I29" s="38">
        <f>H29+JANUARI!I48</f>
        <v>0</v>
      </c>
      <c r="J29" s="106"/>
      <c r="K29" s="22">
        <f>G29-I29</f>
        <v>22500000</v>
      </c>
      <c r="L29" s="14">
        <f t="shared" si="7"/>
        <v>0</v>
      </c>
      <c r="M29" s="22" t="e">
        <f>#REF!-I29</f>
        <v>#REF!</v>
      </c>
      <c r="N29" s="15" t="e">
        <f>I29/#REF!*100</f>
        <v>#REF!</v>
      </c>
    </row>
    <row r="30" spans="1:14" ht="12.75" customHeight="1" x14ac:dyDescent="0.2">
      <c r="A30" s="138"/>
      <c r="B30" s="140" t="s">
        <v>106</v>
      </c>
      <c r="C30" s="141"/>
      <c r="D30" s="141"/>
      <c r="E30" s="141"/>
      <c r="F30" s="142"/>
      <c r="G30" s="146">
        <f>G8+G11+G14+G15+G20+G21+G25+G29</f>
        <v>10651800000</v>
      </c>
      <c r="H30" s="146">
        <f t="shared" ref="H30:J30" si="8">H8+H11+H14+H15+H20+H21+H25+H29</f>
        <v>1756743732</v>
      </c>
      <c r="I30" s="146">
        <f>I8+I11+I14+I15+I20+I21+I25+I29</f>
        <v>1820414109</v>
      </c>
      <c r="J30" s="146">
        <f t="shared" si="8"/>
        <v>1796005</v>
      </c>
      <c r="K30" s="164">
        <f>G30-I30</f>
        <v>8831385891</v>
      </c>
      <c r="L30" s="164">
        <f>I30/G30*100</f>
        <v>17.090201740550892</v>
      </c>
      <c r="M30" s="146" t="e">
        <f>+#REF!+#REF!+#REF!</f>
        <v>#REF!</v>
      </c>
      <c r="N30" s="157" t="e">
        <f>I30/#REF!*100</f>
        <v>#REF!</v>
      </c>
    </row>
    <row r="31" spans="1:14" ht="12.75" customHeight="1" x14ac:dyDescent="0.2">
      <c r="A31" s="139"/>
      <c r="B31" s="143"/>
      <c r="C31" s="144"/>
      <c r="D31" s="144"/>
      <c r="E31" s="144"/>
      <c r="F31" s="145"/>
      <c r="G31" s="147"/>
      <c r="H31" s="147"/>
      <c r="I31" s="147"/>
      <c r="J31" s="147"/>
      <c r="K31" s="165"/>
      <c r="L31" s="165"/>
      <c r="M31" s="147"/>
      <c r="N31" s="158"/>
    </row>
    <row r="33" spans="3:13" ht="15" x14ac:dyDescent="0.2">
      <c r="C33" s="121" t="s">
        <v>113</v>
      </c>
      <c r="D33" s="121"/>
      <c r="E33" s="114"/>
      <c r="F33" s="122" t="s">
        <v>118</v>
      </c>
      <c r="G33" s="122"/>
      <c r="H33" s="114"/>
    </row>
    <row r="34" spans="3:13" ht="14.25" x14ac:dyDescent="0.2">
      <c r="C34" s="163"/>
      <c r="D34" s="163"/>
      <c r="E34" s="163"/>
      <c r="F34" s="163"/>
      <c r="G34" s="163"/>
      <c r="H34" s="163"/>
      <c r="M34" s="90"/>
    </row>
    <row r="35" spans="3:13" ht="15" x14ac:dyDescent="0.2">
      <c r="C35" s="115"/>
      <c r="D35" s="116"/>
      <c r="E35" s="116"/>
      <c r="F35" s="115"/>
      <c r="G35" s="116"/>
      <c r="H35" s="116"/>
    </row>
    <row r="36" spans="3:13" x14ac:dyDescent="0.2">
      <c r="C36" s="117"/>
      <c r="D36" s="118"/>
      <c r="E36" s="118"/>
      <c r="F36" s="117"/>
      <c r="G36" s="118"/>
      <c r="H36" s="118"/>
    </row>
    <row r="37" spans="3:13" x14ac:dyDescent="0.2">
      <c r="C37" s="117" t="s">
        <v>114</v>
      </c>
      <c r="D37" s="118"/>
      <c r="E37" s="118"/>
      <c r="F37" s="117" t="s">
        <v>115</v>
      </c>
      <c r="G37" s="118"/>
      <c r="H37" s="118"/>
    </row>
    <row r="38" spans="3:13" x14ac:dyDescent="0.2">
      <c r="C38" s="119" t="s">
        <v>116</v>
      </c>
      <c r="D38" s="120"/>
      <c r="E38" s="120"/>
      <c r="F38" s="119" t="s">
        <v>117</v>
      </c>
      <c r="G38" s="120"/>
      <c r="H38" s="120"/>
    </row>
  </sheetData>
  <mergeCells count="18">
    <mergeCell ref="C34:E34"/>
    <mergeCell ref="F34:H34"/>
    <mergeCell ref="J30:J31"/>
    <mergeCell ref="K30:K31"/>
    <mergeCell ref="L30:L31"/>
    <mergeCell ref="M30:M31"/>
    <mergeCell ref="N30:N31"/>
    <mergeCell ref="A1:K1"/>
    <mergeCell ref="A2:K2"/>
    <mergeCell ref="A3:K3"/>
    <mergeCell ref="A5:A7"/>
    <mergeCell ref="B6:F6"/>
    <mergeCell ref="A30:A31"/>
    <mergeCell ref="B30:F31"/>
    <mergeCell ref="G30:G31"/>
    <mergeCell ref="H30:H31"/>
    <mergeCell ref="I30:I31"/>
    <mergeCell ref="B15:E15"/>
  </mergeCells>
  <printOptions horizontalCentered="1"/>
  <pageMargins left="0.62992125984251968" right="0.15748031496062992" top="0.15748031496062992" bottom="0.15748031496062992" header="0.15748031496062992" footer="0.31496062992125984"/>
  <pageSetup paperSize="14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E540-7A40-45E9-830D-31D03F23FF7C}">
  <sheetPr>
    <tabColor rgb="FFFFFF00"/>
  </sheetPr>
  <dimension ref="A1:N42"/>
  <sheetViews>
    <sheetView topLeftCell="B25" zoomScale="90" zoomScaleNormal="90" workbookViewId="0">
      <selection activeCell="C37" sqref="C37:I42"/>
    </sheetView>
  </sheetViews>
  <sheetFormatPr defaultRowHeight="12.75" x14ac:dyDescent="0.2"/>
  <cols>
    <col min="1" max="1" width="32.85546875" hidden="1" customWidth="1"/>
    <col min="2" max="2" width="4.5703125" customWidth="1"/>
    <col min="5" max="5" width="51" customWidth="1"/>
    <col min="6" max="6" width="0.140625" customWidth="1"/>
    <col min="7" max="7" width="21.5703125" customWidth="1"/>
    <col min="8" max="8" width="20" hidden="1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4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4" ht="18" x14ac:dyDescent="0.25">
      <c r="A2" s="148" t="s">
        <v>122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4" ht="3" customHeight="1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4" x14ac:dyDescent="0.2">
      <c r="A4" s="150" t="s">
        <v>1</v>
      </c>
      <c r="B4" s="4"/>
      <c r="C4" s="5"/>
      <c r="D4" s="5"/>
      <c r="E4" s="5"/>
      <c r="F4" s="110"/>
      <c r="G4" s="8" t="s">
        <v>2</v>
      </c>
      <c r="H4" s="8" t="s">
        <v>3</v>
      </c>
      <c r="I4" s="8" t="s">
        <v>3</v>
      </c>
      <c r="J4" s="101" t="s">
        <v>108</v>
      </c>
      <c r="K4" s="8" t="s">
        <v>4</v>
      </c>
      <c r="L4" s="8" t="s">
        <v>5</v>
      </c>
      <c r="M4" s="8" t="s">
        <v>4</v>
      </c>
      <c r="N4" s="8" t="s">
        <v>5</v>
      </c>
    </row>
    <row r="5" spans="1:14" x14ac:dyDescent="0.2">
      <c r="A5" s="151"/>
      <c r="B5" s="153" t="s">
        <v>6</v>
      </c>
      <c r="C5" s="161"/>
      <c r="D5" s="161"/>
      <c r="E5" s="161"/>
      <c r="F5" s="151"/>
      <c r="G5" s="9" t="s">
        <v>7</v>
      </c>
      <c r="H5" s="9" t="s">
        <v>8</v>
      </c>
      <c r="I5" s="9" t="s">
        <v>9</v>
      </c>
      <c r="J5" s="102" t="s">
        <v>107</v>
      </c>
      <c r="K5" s="9" t="s">
        <v>7</v>
      </c>
      <c r="L5" s="9" t="s">
        <v>10</v>
      </c>
      <c r="M5" s="9" t="s">
        <v>11</v>
      </c>
      <c r="N5" s="9" t="s">
        <v>10</v>
      </c>
    </row>
    <row r="6" spans="1:14" ht="11.25" customHeight="1" x14ac:dyDescent="0.2">
      <c r="A6" s="152"/>
      <c r="B6" s="10"/>
      <c r="C6" s="11"/>
      <c r="D6" s="11"/>
      <c r="E6" s="11"/>
      <c r="F6" s="111" t="s">
        <v>12</v>
      </c>
      <c r="G6" s="13" t="s">
        <v>13</v>
      </c>
      <c r="H6" s="13" t="s">
        <v>15</v>
      </c>
      <c r="I6" s="13" t="s">
        <v>17</v>
      </c>
      <c r="J6" s="13"/>
      <c r="K6" s="13"/>
      <c r="L6" s="13"/>
      <c r="M6" s="13" t="s">
        <v>18</v>
      </c>
      <c r="N6" s="13"/>
    </row>
    <row r="7" spans="1:14" ht="15.75" x14ac:dyDescent="0.25">
      <c r="A7" s="97" t="s">
        <v>25</v>
      </c>
      <c r="B7" s="49" t="s">
        <v>26</v>
      </c>
      <c r="C7" s="46"/>
      <c r="D7" s="47"/>
      <c r="E7" s="47"/>
      <c r="F7" s="48"/>
      <c r="G7" s="44">
        <f t="shared" ref="G7:M7" si="0">G8</f>
        <v>108000000</v>
      </c>
      <c r="H7" s="44">
        <f t="shared" si="0"/>
        <v>12458640</v>
      </c>
      <c r="I7" s="113">
        <f>H7+JANUARI!I11</f>
        <v>12458640</v>
      </c>
      <c r="J7" s="44"/>
      <c r="K7" s="44">
        <f t="shared" si="0"/>
        <v>95541360</v>
      </c>
      <c r="L7" s="14">
        <f t="shared" ref="L7:L16" si="1">I7/G7*100</f>
        <v>11.535777777777778</v>
      </c>
      <c r="M7" s="44" t="e">
        <f t="shared" si="0"/>
        <v>#REF!</v>
      </c>
      <c r="N7" s="15" t="e">
        <f>I7/#REF!*100</f>
        <v>#REF!</v>
      </c>
    </row>
    <row r="8" spans="1:14" ht="15.75" x14ac:dyDescent="0.25">
      <c r="A8" s="99" t="s">
        <v>27</v>
      </c>
      <c r="B8" s="42" t="s">
        <v>28</v>
      </c>
      <c r="C8" s="42"/>
      <c r="D8" s="42"/>
      <c r="E8" s="50"/>
      <c r="F8" s="51"/>
      <c r="G8" s="43">
        <v>108000000</v>
      </c>
      <c r="H8" s="43">
        <v>12458640</v>
      </c>
      <c r="I8" s="38">
        <f>H8+JANUARI!I12</f>
        <v>12458640</v>
      </c>
      <c r="J8" s="43"/>
      <c r="K8" s="52">
        <f>G8-I8</f>
        <v>95541360</v>
      </c>
      <c r="L8" s="14">
        <f t="shared" si="1"/>
        <v>11.535777777777778</v>
      </c>
      <c r="M8" s="52" t="e">
        <f>#REF!-I8</f>
        <v>#REF!</v>
      </c>
      <c r="N8" s="15" t="e">
        <f>I8/#REF!*100</f>
        <v>#REF!</v>
      </c>
    </row>
    <row r="9" spans="1:14" ht="15.75" x14ac:dyDescent="0.25">
      <c r="A9" s="98" t="s">
        <v>29</v>
      </c>
      <c r="B9" s="49" t="s">
        <v>30</v>
      </c>
      <c r="C9" s="24"/>
      <c r="D9" s="24"/>
      <c r="E9" s="53"/>
      <c r="F9" s="54"/>
      <c r="G9" s="22">
        <f>G10</f>
        <v>90000000</v>
      </c>
      <c r="H9" s="22" t="e">
        <f>#REF!+H10</f>
        <v>#REF!</v>
      </c>
      <c r="I9" s="113">
        <f>I10</f>
        <v>4845000</v>
      </c>
      <c r="J9" s="22"/>
      <c r="K9" s="22">
        <f>K10</f>
        <v>85155000</v>
      </c>
      <c r="L9" s="14">
        <f t="shared" si="1"/>
        <v>5.3833333333333329</v>
      </c>
      <c r="M9" s="22" t="e">
        <f>#REF!+M10</f>
        <v>#REF!</v>
      </c>
      <c r="N9" s="15" t="e">
        <f>I9/#REF!*100</f>
        <v>#REF!</v>
      </c>
    </row>
    <row r="10" spans="1:14" ht="15.75" x14ac:dyDescent="0.25">
      <c r="A10" s="45" t="s">
        <v>33</v>
      </c>
      <c r="B10" s="56">
        <v>2</v>
      </c>
      <c r="C10" s="42" t="s">
        <v>34</v>
      </c>
      <c r="D10" s="42"/>
      <c r="E10" s="50"/>
      <c r="F10" s="51"/>
      <c r="G10" s="38">
        <v>90000000</v>
      </c>
      <c r="H10" s="38">
        <v>4845000</v>
      </c>
      <c r="I10" s="38">
        <f>H10+JANUARI!I15</f>
        <v>4845000</v>
      </c>
      <c r="J10" s="26"/>
      <c r="K10" s="26">
        <f>G10-I10</f>
        <v>85155000</v>
      </c>
      <c r="L10" s="14">
        <f t="shared" si="1"/>
        <v>5.3833333333333329</v>
      </c>
      <c r="M10" s="26" t="e">
        <f>#REF!-I10</f>
        <v>#REF!</v>
      </c>
      <c r="N10" s="15" t="e">
        <f>I10/#REF!*100</f>
        <v>#REF!</v>
      </c>
    </row>
    <row r="11" spans="1:14" ht="15.75" x14ac:dyDescent="0.25">
      <c r="A11" s="94" t="s">
        <v>37</v>
      </c>
      <c r="B11" s="27" t="s">
        <v>38</v>
      </c>
      <c r="C11" s="27"/>
      <c r="D11" s="27"/>
      <c r="E11" s="27"/>
      <c r="F11" s="27"/>
      <c r="G11" s="64">
        <f>G12</f>
        <v>148500000</v>
      </c>
      <c r="H11" s="64" t="e">
        <f>H12+#REF!</f>
        <v>#REF!</v>
      </c>
      <c r="I11" s="113">
        <f>I12</f>
        <v>24919732</v>
      </c>
      <c r="J11" s="64"/>
      <c r="K11" s="64">
        <f>K12</f>
        <v>123580268</v>
      </c>
      <c r="L11" s="14">
        <f t="shared" si="1"/>
        <v>16.780964309764311</v>
      </c>
      <c r="M11" s="64" t="e">
        <f>M12+#REF!</f>
        <v>#REF!</v>
      </c>
      <c r="N11" s="15" t="e">
        <f>I11/#REF!*100</f>
        <v>#REF!</v>
      </c>
    </row>
    <row r="12" spans="1:14" ht="15.75" x14ac:dyDescent="0.25">
      <c r="A12" s="95"/>
      <c r="B12" s="1">
        <v>1</v>
      </c>
      <c r="C12" s="30" t="s">
        <v>39</v>
      </c>
      <c r="D12" s="30"/>
      <c r="E12" s="30"/>
      <c r="F12" s="27"/>
      <c r="G12" s="62">
        <v>148500000</v>
      </c>
      <c r="H12" s="62">
        <v>24919732</v>
      </c>
      <c r="I12" s="38">
        <f>H12+JANUARI!I18</f>
        <v>24919732</v>
      </c>
      <c r="J12" s="26"/>
      <c r="K12" s="26">
        <f>G12-I12</f>
        <v>123580268</v>
      </c>
      <c r="L12" s="14">
        <f t="shared" si="1"/>
        <v>16.780964309764311</v>
      </c>
      <c r="M12" s="26" t="e">
        <f>#REF!-I12</f>
        <v>#REF!</v>
      </c>
      <c r="N12" s="15" t="e">
        <f>I12/#REF!*100</f>
        <v>#REF!</v>
      </c>
    </row>
    <row r="13" spans="1:14" ht="15.75" x14ac:dyDescent="0.25">
      <c r="A13" s="93" t="s">
        <v>41</v>
      </c>
      <c r="B13" s="155" t="s">
        <v>42</v>
      </c>
      <c r="C13" s="156"/>
      <c r="D13" s="156"/>
      <c r="E13" s="156"/>
      <c r="F13" s="21"/>
      <c r="G13" s="22">
        <f>SUM(G14:G16)</f>
        <v>103500000</v>
      </c>
      <c r="H13" s="22" t="e">
        <f>#REF!+#REF!</f>
        <v>#REF!</v>
      </c>
      <c r="I13" s="38">
        <f>SUM(I14:I16)</f>
        <v>18183248</v>
      </c>
      <c r="J13" s="103" t="e">
        <f>#REF!</f>
        <v>#REF!</v>
      </c>
      <c r="K13" s="22">
        <f>G13-I13</f>
        <v>85316752</v>
      </c>
      <c r="L13" s="14">
        <f t="shared" si="1"/>
        <v>17.568355555555556</v>
      </c>
      <c r="M13" s="22" t="e">
        <f>#REF!+#REF!</f>
        <v>#REF!</v>
      </c>
      <c r="N13" s="15" t="e">
        <f>I13/#REF!*100</f>
        <v>#REF!</v>
      </c>
    </row>
    <row r="14" spans="1:14" ht="15.75" x14ac:dyDescent="0.25">
      <c r="A14" s="32" t="s">
        <v>53</v>
      </c>
      <c r="B14" s="19">
        <v>1</v>
      </c>
      <c r="C14" s="29" t="s">
        <v>54</v>
      </c>
      <c r="D14" s="53"/>
      <c r="E14" s="24"/>
      <c r="F14" s="54"/>
      <c r="G14" s="65">
        <v>13500000</v>
      </c>
      <c r="H14" s="65">
        <f>[1]register!F965</f>
        <v>0</v>
      </c>
      <c r="I14" s="38">
        <f>H14+JANUARI!I26</f>
        <v>0</v>
      </c>
      <c r="J14" s="104"/>
      <c r="K14" s="65">
        <f t="shared" ref="K14:K16" si="2">G14-I14</f>
        <v>13500000</v>
      </c>
      <c r="L14" s="14">
        <f t="shared" si="1"/>
        <v>0</v>
      </c>
      <c r="M14" s="65" t="e">
        <f>#REF!-I14</f>
        <v>#REF!</v>
      </c>
      <c r="N14" s="15" t="e">
        <f>I14/#REF!*100</f>
        <v>#REF!</v>
      </c>
    </row>
    <row r="15" spans="1:14" ht="15.75" x14ac:dyDescent="0.25">
      <c r="A15" s="32" t="s">
        <v>55</v>
      </c>
      <c r="B15" s="19">
        <v>2</v>
      </c>
      <c r="C15" s="24" t="s">
        <v>56</v>
      </c>
      <c r="D15" s="53"/>
      <c r="E15" s="24"/>
      <c r="F15" s="54"/>
      <c r="G15" s="65">
        <v>18000000</v>
      </c>
      <c r="H15" s="65">
        <f>[1]register!F971</f>
        <v>0</v>
      </c>
      <c r="I15" s="38">
        <f>H15+JANUARI!I27</f>
        <v>0</v>
      </c>
      <c r="J15" s="104"/>
      <c r="K15" s="65">
        <f t="shared" si="2"/>
        <v>18000000</v>
      </c>
      <c r="L15" s="14">
        <f t="shared" si="1"/>
        <v>0</v>
      </c>
      <c r="M15" s="65" t="e">
        <f>#REF!-I15</f>
        <v>#REF!</v>
      </c>
      <c r="N15" s="15" t="e">
        <f>I15/#REF!*100</f>
        <v>#REF!</v>
      </c>
    </row>
    <row r="16" spans="1:14" ht="15.75" x14ac:dyDescent="0.25">
      <c r="A16" s="32" t="s">
        <v>57</v>
      </c>
      <c r="B16" s="19">
        <v>3</v>
      </c>
      <c r="C16" s="29" t="s">
        <v>58</v>
      </c>
      <c r="D16" s="59"/>
      <c r="E16" s="29"/>
      <c r="F16" s="25"/>
      <c r="G16" s="26">
        <v>72000000</v>
      </c>
      <c r="H16" s="26">
        <v>18183248</v>
      </c>
      <c r="I16" s="38">
        <f>H16+JANUARI!I28</f>
        <v>18183248</v>
      </c>
      <c r="J16" s="104"/>
      <c r="K16" s="65">
        <f t="shared" si="2"/>
        <v>53816752</v>
      </c>
      <c r="L16" s="14">
        <f t="shared" si="1"/>
        <v>25.25451111111111</v>
      </c>
      <c r="M16" s="65" t="e">
        <f>#REF!-I16</f>
        <v>#REF!</v>
      </c>
      <c r="N16" s="15" t="e">
        <f>I16/#REF!*100</f>
        <v>#REF!</v>
      </c>
    </row>
    <row r="17" spans="1:14" ht="15.75" x14ac:dyDescent="0.25">
      <c r="A17" s="32" t="s">
        <v>74</v>
      </c>
      <c r="B17" s="49" t="s">
        <v>75</v>
      </c>
      <c r="C17" s="33"/>
      <c r="D17" s="75"/>
      <c r="E17" s="33"/>
      <c r="F17" s="34"/>
      <c r="G17" s="31">
        <f t="shared" ref="G17:M17" si="3">G18+G19</f>
        <v>126000000</v>
      </c>
      <c r="H17" s="31">
        <f t="shared" si="3"/>
        <v>6160000</v>
      </c>
      <c r="I17" s="38">
        <f>H17+JANUARI!I37</f>
        <v>25773510</v>
      </c>
      <c r="J17" s="105"/>
      <c r="K17" s="31">
        <f t="shared" si="3"/>
        <v>100226490</v>
      </c>
      <c r="L17" s="14">
        <f t="shared" ref="L17:L33" si="4">I17/G17*100</f>
        <v>20.455166666666667</v>
      </c>
      <c r="M17" s="31" t="e">
        <f t="shared" si="3"/>
        <v>#REF!</v>
      </c>
      <c r="N17" s="15" t="e">
        <f>I17/#REF!*100</f>
        <v>#REF!</v>
      </c>
    </row>
    <row r="18" spans="1:14" ht="15.75" x14ac:dyDescent="0.25">
      <c r="A18" s="32" t="s">
        <v>76</v>
      </c>
      <c r="B18" s="23">
        <v>1</v>
      </c>
      <c r="C18" s="29" t="s">
        <v>77</v>
      </c>
      <c r="D18" s="73"/>
      <c r="E18" s="29"/>
      <c r="F18" s="25"/>
      <c r="G18" s="26">
        <v>54000000</v>
      </c>
      <c r="H18" s="26">
        <f>[1]register!F1604</f>
        <v>6160000</v>
      </c>
      <c r="I18" s="38">
        <f>H18+JANUARI!I38</f>
        <v>12320000</v>
      </c>
      <c r="J18" s="106"/>
      <c r="K18" s="26">
        <f>G18-I18</f>
        <v>41680000</v>
      </c>
      <c r="L18" s="14">
        <f t="shared" si="4"/>
        <v>22.814814814814817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32" t="s">
        <v>78</v>
      </c>
      <c r="B19" s="55">
        <v>2</v>
      </c>
      <c r="C19" s="24" t="s">
        <v>79</v>
      </c>
      <c r="D19" s="74"/>
      <c r="E19" s="24"/>
      <c r="F19" s="54"/>
      <c r="G19" s="26">
        <v>72000000</v>
      </c>
      <c r="H19" s="26"/>
      <c r="I19" s="38">
        <f>H19+JANUARI!I39</f>
        <v>13453510</v>
      </c>
      <c r="J19" s="106"/>
      <c r="K19" s="26">
        <f>G19-I19</f>
        <v>58546490</v>
      </c>
      <c r="L19" s="14">
        <f t="shared" si="4"/>
        <v>18.685430555555556</v>
      </c>
      <c r="M19" s="26" t="e">
        <f>#REF!-I19</f>
        <v>#REF!</v>
      </c>
      <c r="N19" s="15" t="e">
        <f>I19/#REF!*100</f>
        <v>#REF!</v>
      </c>
    </row>
    <row r="20" spans="1:14" ht="15.75" x14ac:dyDescent="0.25">
      <c r="A20" s="32" t="s">
        <v>85</v>
      </c>
      <c r="B20" s="49" t="s">
        <v>86</v>
      </c>
      <c r="C20" s="33"/>
      <c r="D20" s="17"/>
      <c r="E20" s="33"/>
      <c r="F20" s="28"/>
      <c r="G20" s="31">
        <f>SUM(G21:G22)</f>
        <v>76500000</v>
      </c>
      <c r="H20" s="31">
        <f>SUM(H21:H22)</f>
        <v>0</v>
      </c>
      <c r="I20" s="38">
        <f>H20+JANUARI!I44</f>
        <v>10500000</v>
      </c>
      <c r="J20" s="105"/>
      <c r="K20" s="31">
        <f>SUM(K21:K22)</f>
        <v>66000000</v>
      </c>
      <c r="L20" s="14">
        <f t="shared" si="4"/>
        <v>13.725490196078432</v>
      </c>
      <c r="M20" s="31" t="e">
        <f>SUM(M21:M22)</f>
        <v>#REF!</v>
      </c>
      <c r="N20" s="15" t="e">
        <f>I20/#REF!*100</f>
        <v>#REF!</v>
      </c>
    </row>
    <row r="21" spans="1:14" ht="15.75" x14ac:dyDescent="0.25">
      <c r="A21" s="77"/>
      <c r="B21" s="23" t="s">
        <v>72</v>
      </c>
      <c r="C21" s="29" t="s">
        <v>87</v>
      </c>
      <c r="D21" s="59"/>
      <c r="E21" s="29"/>
      <c r="F21" s="18"/>
      <c r="G21" s="26">
        <v>22500000</v>
      </c>
      <c r="H21" s="26">
        <f>[1]register!F2837</f>
        <v>0</v>
      </c>
      <c r="I21" s="38">
        <f>H21+JANUARI!I45</f>
        <v>0</v>
      </c>
      <c r="J21" s="106"/>
      <c r="K21" s="26">
        <f>G21-I21</f>
        <v>22500000</v>
      </c>
      <c r="L21" s="14">
        <f t="shared" si="4"/>
        <v>0</v>
      </c>
      <c r="M21" s="26" t="e">
        <f>#REF!-I21</f>
        <v>#REF!</v>
      </c>
      <c r="N21" s="15" t="e">
        <f>I21/#REF!*100</f>
        <v>#REF!</v>
      </c>
    </row>
    <row r="22" spans="1:14" ht="15.75" x14ac:dyDescent="0.25">
      <c r="A22" s="77"/>
      <c r="B22" s="23" t="s">
        <v>73</v>
      </c>
      <c r="C22" s="29" t="s">
        <v>88</v>
      </c>
      <c r="D22" s="59"/>
      <c r="E22" s="29"/>
      <c r="F22" s="18"/>
      <c r="G22" s="26">
        <v>54000000</v>
      </c>
      <c r="H22" s="26"/>
      <c r="I22" s="38">
        <f>H22+JANUARI!I46</f>
        <v>10500000</v>
      </c>
      <c r="J22" s="106"/>
      <c r="K22" s="26">
        <f>G22-I22</f>
        <v>43500000</v>
      </c>
      <c r="L22" s="14">
        <f t="shared" si="4"/>
        <v>19.444444444444446</v>
      </c>
      <c r="M22" s="26" t="e">
        <f>#REF!-I22</f>
        <v>#REF!</v>
      </c>
      <c r="N22" s="15" t="e">
        <f>I22/#REF!*100</f>
        <v>#REF!</v>
      </c>
    </row>
    <row r="23" spans="1:14" ht="15.75" x14ac:dyDescent="0.25">
      <c r="A23" s="77"/>
      <c r="B23" s="23">
        <v>3</v>
      </c>
      <c r="C23" s="112" t="s">
        <v>110</v>
      </c>
      <c r="D23" s="59"/>
      <c r="E23" s="29"/>
      <c r="F23" s="18"/>
      <c r="G23" s="26">
        <v>5400000</v>
      </c>
      <c r="H23" s="26"/>
      <c r="I23" s="38">
        <f>H23+JANUARI!K47</f>
        <v>900000</v>
      </c>
      <c r="J23" s="106"/>
      <c r="K23" s="26">
        <f>G23-I23</f>
        <v>4500000</v>
      </c>
      <c r="L23" s="14">
        <f t="shared" si="4"/>
        <v>16.666666666666664</v>
      </c>
      <c r="M23" s="26"/>
      <c r="N23" s="15"/>
    </row>
    <row r="24" spans="1:14" ht="15.75" x14ac:dyDescent="0.25">
      <c r="A24" s="32" t="s">
        <v>91</v>
      </c>
      <c r="B24" s="57" t="s">
        <v>92</v>
      </c>
      <c r="C24" s="76"/>
      <c r="D24" s="58"/>
      <c r="E24" s="20"/>
      <c r="F24" s="80"/>
      <c r="G24" s="22">
        <f>SUM(G25:G25)</f>
        <v>13500000</v>
      </c>
      <c r="H24" s="22">
        <f>SUM(H25:H25)</f>
        <v>0</v>
      </c>
      <c r="I24" s="38">
        <f>H24+JANUARI!I49</f>
        <v>0</v>
      </c>
      <c r="J24" s="103"/>
      <c r="K24" s="22">
        <f>SUM(K25:K25)</f>
        <v>13500000</v>
      </c>
      <c r="L24" s="14">
        <f t="shared" si="4"/>
        <v>0</v>
      </c>
      <c r="M24" s="22" t="e">
        <f>SUM(M25:M25)</f>
        <v>#REF!</v>
      </c>
      <c r="N24" s="15" t="e">
        <f>I24/#REF!*100</f>
        <v>#REF!</v>
      </c>
    </row>
    <row r="25" spans="1:14" ht="15.75" x14ac:dyDescent="0.25">
      <c r="A25" s="77"/>
      <c r="B25" s="23">
        <v>2</v>
      </c>
      <c r="C25" s="73" t="s">
        <v>93</v>
      </c>
      <c r="D25" s="17"/>
      <c r="E25" s="29"/>
      <c r="F25" s="28"/>
      <c r="G25" s="26">
        <v>13500000</v>
      </c>
      <c r="H25" s="26">
        <f>[1]register!F2984</f>
        <v>0</v>
      </c>
      <c r="I25" s="38">
        <f>H25+JANUARI!I50</f>
        <v>0</v>
      </c>
      <c r="J25" s="106"/>
      <c r="K25" s="26">
        <f>G25-I25</f>
        <v>13500000</v>
      </c>
      <c r="L25" s="14">
        <f t="shared" si="4"/>
        <v>0</v>
      </c>
      <c r="M25" s="26" t="e">
        <f>#REF!-I25</f>
        <v>#REF!</v>
      </c>
      <c r="N25" s="15" t="e">
        <f>I25/#REF!*100</f>
        <v>#REF!</v>
      </c>
    </row>
    <row r="26" spans="1:14" ht="15.75" x14ac:dyDescent="0.25">
      <c r="A26" s="32" t="s">
        <v>94</v>
      </c>
      <c r="B26" s="83" t="s">
        <v>95</v>
      </c>
      <c r="C26" s="33"/>
      <c r="D26" s="76"/>
      <c r="E26" s="33"/>
      <c r="F26" s="28"/>
      <c r="G26" s="31">
        <f>SUM(G27:G29)</f>
        <v>166500000</v>
      </c>
      <c r="H26" s="31">
        <f>SUM(H27:H29)</f>
        <v>0</v>
      </c>
      <c r="I26" s="38">
        <f>H26+JANUARI!I51</f>
        <v>0</v>
      </c>
      <c r="J26" s="105"/>
      <c r="K26" s="31">
        <f>SUM(K27:K29)</f>
        <v>166500000</v>
      </c>
      <c r="L26" s="14">
        <f t="shared" si="4"/>
        <v>0</v>
      </c>
      <c r="M26" s="31" t="e">
        <f>SUM(M27:M29)</f>
        <v>#REF!</v>
      </c>
      <c r="N26" s="15" t="e">
        <f>I26/#REF!*100</f>
        <v>#REF!</v>
      </c>
    </row>
    <row r="27" spans="1:14" ht="15.75" x14ac:dyDescent="0.25">
      <c r="A27" s="16"/>
      <c r="B27" s="84">
        <v>1</v>
      </c>
      <c r="C27" s="29" t="s">
        <v>96</v>
      </c>
      <c r="D27" s="74"/>
      <c r="E27" s="29"/>
      <c r="F27" s="18"/>
      <c r="G27" s="26">
        <v>135000000</v>
      </c>
      <c r="H27" s="26">
        <f>[1]register!F3088</f>
        <v>0</v>
      </c>
      <c r="I27" s="38">
        <f>H27+JANUARI!I52</f>
        <v>0</v>
      </c>
      <c r="J27" s="106"/>
      <c r="K27" s="26">
        <f>G27-I27</f>
        <v>135000000</v>
      </c>
      <c r="L27" s="14">
        <f t="shared" si="4"/>
        <v>0</v>
      </c>
      <c r="M27" s="26" t="e">
        <f>#REF!-I27</f>
        <v>#REF!</v>
      </c>
      <c r="N27" s="15" t="e">
        <f>I27/#REF!*100</f>
        <v>#REF!</v>
      </c>
    </row>
    <row r="28" spans="1:14" ht="15.75" x14ac:dyDescent="0.25">
      <c r="A28" s="16"/>
      <c r="B28" s="23">
        <v>2</v>
      </c>
      <c r="C28" s="85" t="s">
        <v>97</v>
      </c>
      <c r="D28" s="29"/>
      <c r="E28" s="85"/>
      <c r="F28" s="86"/>
      <c r="G28" s="38">
        <v>27000000</v>
      </c>
      <c r="H28" s="38">
        <f>[1]register!F3096</f>
        <v>0</v>
      </c>
      <c r="I28" s="38">
        <f>H28+JANUARI!I53</f>
        <v>0</v>
      </c>
      <c r="J28" s="106"/>
      <c r="K28" s="26">
        <f>G28-I28</f>
        <v>27000000</v>
      </c>
      <c r="L28" s="14">
        <f t="shared" si="4"/>
        <v>0</v>
      </c>
      <c r="M28" s="26" t="e">
        <f>#REF!-I28</f>
        <v>#REF!</v>
      </c>
      <c r="N28" s="15" t="e">
        <f>I28/#REF!*100</f>
        <v>#REF!</v>
      </c>
    </row>
    <row r="29" spans="1:14" ht="15.75" x14ac:dyDescent="0.25">
      <c r="A29" s="16"/>
      <c r="B29" s="87">
        <v>3</v>
      </c>
      <c r="C29" s="30" t="s">
        <v>98</v>
      </c>
      <c r="D29" s="29"/>
      <c r="E29" s="29"/>
      <c r="F29" s="25"/>
      <c r="G29" s="26">
        <v>4500000</v>
      </c>
      <c r="H29" s="26">
        <f>[1]register!F3103</f>
        <v>0</v>
      </c>
      <c r="I29" s="38">
        <f>H29+JANUARI!I54</f>
        <v>0</v>
      </c>
      <c r="J29" s="106"/>
      <c r="K29" s="26">
        <f>G29-I29</f>
        <v>4500000</v>
      </c>
      <c r="L29" s="14">
        <f t="shared" si="4"/>
        <v>0</v>
      </c>
      <c r="M29" s="26" t="e">
        <f>#REF!-I29</f>
        <v>#REF!</v>
      </c>
      <c r="N29" s="15" t="e">
        <f>I29/#REF!*100</f>
        <v>#REF!</v>
      </c>
    </row>
    <row r="30" spans="1:14" ht="15.75" x14ac:dyDescent="0.25">
      <c r="A30" s="16" t="s">
        <v>101</v>
      </c>
      <c r="B30" s="19" t="s">
        <v>102</v>
      </c>
      <c r="C30" s="76"/>
      <c r="D30" s="20"/>
      <c r="E30" s="20"/>
      <c r="F30" s="21"/>
      <c r="G30" s="22">
        <f>SUM(G31:G31)</f>
        <v>54000000</v>
      </c>
      <c r="H30" s="22">
        <f>SUM(H31:H31)</f>
        <v>9155000</v>
      </c>
      <c r="I30" s="38">
        <f>H30+JANUARI!I57</f>
        <v>9155000</v>
      </c>
      <c r="J30" s="103"/>
      <c r="K30" s="22">
        <f>SUM(K31:K31)</f>
        <v>44845000</v>
      </c>
      <c r="L30" s="14">
        <f t="shared" si="4"/>
        <v>16.953703703703702</v>
      </c>
      <c r="M30" s="22" t="e">
        <f>SUM(M31:M31)</f>
        <v>#REF!</v>
      </c>
      <c r="N30" s="15" t="e">
        <f>I30/#REF!*100</f>
        <v>#REF!</v>
      </c>
    </row>
    <row r="31" spans="1:14" ht="15.75" x14ac:dyDescent="0.25">
      <c r="A31" s="78"/>
      <c r="B31" s="19">
        <v>1</v>
      </c>
      <c r="C31" s="89" t="s">
        <v>103</v>
      </c>
      <c r="D31" s="24"/>
      <c r="E31" s="24"/>
      <c r="F31" s="21"/>
      <c r="G31" s="65">
        <v>54000000</v>
      </c>
      <c r="H31" s="65">
        <v>9155000</v>
      </c>
      <c r="I31" s="38">
        <f>H31+JANUARI!I58</f>
        <v>9155000</v>
      </c>
      <c r="J31" s="104"/>
      <c r="K31" s="65">
        <f>G31-I31</f>
        <v>44845000</v>
      </c>
      <c r="L31" s="14">
        <f t="shared" si="4"/>
        <v>16.953703703703702</v>
      </c>
      <c r="M31" s="65" t="e">
        <f>#REF!-I31</f>
        <v>#REF!</v>
      </c>
      <c r="N31" s="15" t="e">
        <f>I31/#REF!*100</f>
        <v>#REF!</v>
      </c>
    </row>
    <row r="32" spans="1:14" ht="12.75" customHeight="1" x14ac:dyDescent="0.25">
      <c r="A32" s="16" t="s">
        <v>104</v>
      </c>
      <c r="B32" s="60" t="s">
        <v>105</v>
      </c>
      <c r="C32" s="74"/>
      <c r="D32" s="88"/>
      <c r="E32" s="24"/>
      <c r="F32" s="81"/>
      <c r="G32" s="22">
        <v>4500000</v>
      </c>
      <c r="H32" s="22">
        <f>[1]register!F3435</f>
        <v>0</v>
      </c>
      <c r="I32" s="38">
        <f>H32+JANUARI!I59</f>
        <v>0</v>
      </c>
      <c r="J32" s="103"/>
      <c r="K32" s="22">
        <f>G32-I32</f>
        <v>4500000</v>
      </c>
      <c r="L32" s="14">
        <f t="shared" si="4"/>
        <v>0</v>
      </c>
      <c r="M32" s="22" t="e">
        <f>#REF!-I32</f>
        <v>#REF!</v>
      </c>
      <c r="N32" s="15" t="e">
        <f>I32/#REF!*100</f>
        <v>#REF!</v>
      </c>
    </row>
    <row r="33" spans="1:14" ht="12.75" customHeight="1" x14ac:dyDescent="0.2">
      <c r="A33" s="138"/>
      <c r="B33" s="140" t="s">
        <v>106</v>
      </c>
      <c r="C33" s="141"/>
      <c r="D33" s="141"/>
      <c r="E33" s="141"/>
      <c r="F33" s="142"/>
      <c r="G33" s="146">
        <f>G7+G9+G11+G13+G17+G20+G24+G26+G30+G32</f>
        <v>891000000</v>
      </c>
      <c r="H33" s="146" t="e">
        <f>H7+H9+H11+H13+H17+H20+H24+H26+H30+H32</f>
        <v>#REF!</v>
      </c>
      <c r="I33" s="146">
        <f>I7+I9+I11+I13+I17+I20+I24+I26+I30+I32</f>
        <v>105835130</v>
      </c>
      <c r="J33" s="146" t="e">
        <f>#REF!+J7+J9+#REF!+J11+J13+#REF!+#REF!+J17+#REF!++J20+J26+J30+J32</f>
        <v>#REF!</v>
      </c>
      <c r="K33" s="164">
        <f>G33-I33</f>
        <v>785164870</v>
      </c>
      <c r="L33" s="157">
        <f t="shared" si="4"/>
        <v>11.878241301907968</v>
      </c>
      <c r="M33" s="146" t="e">
        <f>+#REF!+#REF!+#REF!</f>
        <v>#REF!</v>
      </c>
      <c r="N33" s="157" t="e">
        <f>I33/#REF!*100</f>
        <v>#REF!</v>
      </c>
    </row>
    <row r="34" spans="1:14" ht="12.75" customHeight="1" x14ac:dyDescent="0.2">
      <c r="A34" s="139"/>
      <c r="B34" s="143"/>
      <c r="C34" s="144"/>
      <c r="D34" s="144"/>
      <c r="E34" s="144"/>
      <c r="F34" s="145"/>
      <c r="G34" s="147"/>
      <c r="H34" s="147"/>
      <c r="I34" s="147"/>
      <c r="J34" s="147"/>
      <c r="K34" s="165"/>
      <c r="L34" s="158"/>
      <c r="M34" s="147"/>
      <c r="N34" s="158"/>
    </row>
    <row r="37" spans="1:14" ht="15" x14ac:dyDescent="0.2">
      <c r="C37" s="121" t="s">
        <v>113</v>
      </c>
      <c r="D37" s="121"/>
      <c r="E37" s="114"/>
      <c r="F37" s="122" t="s">
        <v>119</v>
      </c>
      <c r="G37" s="122"/>
      <c r="H37" s="114"/>
      <c r="M37" s="90"/>
    </row>
    <row r="38" spans="1:14" ht="14.25" x14ac:dyDescent="0.2">
      <c r="C38" s="163"/>
      <c r="D38" s="163"/>
      <c r="E38" s="163"/>
      <c r="F38" s="163"/>
      <c r="G38" s="163"/>
      <c r="H38" s="163"/>
    </row>
    <row r="39" spans="1:14" ht="15" x14ac:dyDescent="0.2">
      <c r="C39" s="115"/>
      <c r="D39" s="116"/>
      <c r="E39" s="116"/>
      <c r="F39" s="115"/>
      <c r="G39" s="116"/>
      <c r="H39" s="116"/>
    </row>
    <row r="40" spans="1:14" x14ac:dyDescent="0.2">
      <c r="C40" s="117"/>
      <c r="D40" s="118"/>
      <c r="E40" s="118"/>
      <c r="F40" s="117"/>
      <c r="G40" s="118"/>
      <c r="H40" s="118"/>
    </row>
    <row r="41" spans="1:14" x14ac:dyDescent="0.2">
      <c r="C41" s="117" t="s">
        <v>114</v>
      </c>
      <c r="D41" s="118"/>
      <c r="E41" s="118"/>
      <c r="F41" s="117" t="s">
        <v>115</v>
      </c>
      <c r="G41" s="118" t="s">
        <v>120</v>
      </c>
      <c r="H41" s="118"/>
    </row>
    <row r="42" spans="1:14" x14ac:dyDescent="0.2">
      <c r="C42" s="119" t="s">
        <v>116</v>
      </c>
      <c r="D42" s="120"/>
      <c r="E42" s="120"/>
      <c r="F42" s="119" t="s">
        <v>117</v>
      </c>
      <c r="G42" s="120" t="s">
        <v>121</v>
      </c>
      <c r="H42" s="120"/>
    </row>
  </sheetData>
  <mergeCells count="18">
    <mergeCell ref="C38:E38"/>
    <mergeCell ref="F38:H38"/>
    <mergeCell ref="J33:J34"/>
    <mergeCell ref="K33:K34"/>
    <mergeCell ref="L33:L34"/>
    <mergeCell ref="M33:M34"/>
    <mergeCell ref="N33:N34"/>
    <mergeCell ref="B13:E13"/>
    <mergeCell ref="A1:K1"/>
    <mergeCell ref="A2:K2"/>
    <mergeCell ref="A3:K3"/>
    <mergeCell ref="A4:A6"/>
    <mergeCell ref="B5:F5"/>
    <mergeCell ref="A33:A34"/>
    <mergeCell ref="B33:F34"/>
    <mergeCell ref="G33:G34"/>
    <mergeCell ref="H33:H34"/>
    <mergeCell ref="I33:I34"/>
  </mergeCells>
  <printOptions horizontalCentered="1"/>
  <pageMargins left="0.62992125984251968" right="0.15748031496062992" top="0.15748031496062992" bottom="1.1417322834645669" header="0.15748031496062992" footer="0.31496062992125984"/>
  <pageSetup paperSize="5" scale="95" orientation="landscape" r:id="rId1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681D-AA36-4C56-B9DB-A0F546DB62E8}">
  <sheetPr>
    <tabColor rgb="FFFFFF00"/>
  </sheetPr>
  <dimension ref="A1:Q68"/>
  <sheetViews>
    <sheetView topLeftCell="B37" zoomScale="90" zoomScaleNormal="90" workbookViewId="0">
      <selection activeCell="I56" sqref="I56"/>
    </sheetView>
  </sheetViews>
  <sheetFormatPr defaultRowHeight="12.75" x14ac:dyDescent="0.2"/>
  <cols>
    <col min="1" max="1" width="32.85546875" hidden="1" customWidth="1"/>
    <col min="2" max="2" width="4.5703125" customWidth="1"/>
    <col min="5" max="5" width="20.5703125" customWidth="1"/>
    <col min="6" max="6" width="0.140625" customWidth="1"/>
    <col min="7" max="7" width="21.5703125" hidden="1" customWidth="1"/>
    <col min="8" max="8" width="20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123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27"/>
      <c r="B4" s="127"/>
      <c r="C4" s="127"/>
      <c r="D4" s="127"/>
      <c r="E4" s="127"/>
      <c r="F4" s="127"/>
      <c r="G4" s="2"/>
      <c r="H4" s="2"/>
      <c r="I4" s="2"/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5"/>
      <c r="F5" s="125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61"/>
      <c r="D6" s="161"/>
      <c r="E6" s="161"/>
      <c r="F6" s="151"/>
      <c r="G6" s="9" t="s">
        <v>7</v>
      </c>
      <c r="H6" s="9" t="s">
        <v>8</v>
      </c>
      <c r="I6" s="9" t="s">
        <v>9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26" t="s">
        <v>12</v>
      </c>
      <c r="G7" s="13" t="s">
        <v>13</v>
      </c>
      <c r="H7" s="13" t="s">
        <v>15</v>
      </c>
      <c r="I7" s="13" t="s">
        <v>17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>SUM(H9:H10)</f>
        <v>22428407</v>
      </c>
      <c r="I8" s="31">
        <f>SUM(I9:I10)</f>
        <v>218188065</v>
      </c>
      <c r="J8" s="31"/>
      <c r="K8" s="31">
        <f t="shared" si="0"/>
        <v>321811935</v>
      </c>
      <c r="L8" s="14">
        <f t="shared" ref="L8:L34" si="1">I8/G8*100</f>
        <v>40.40519722222222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20652203</v>
      </c>
      <c r="I9" s="38">
        <f>H9+MARET!I9</f>
        <v>200055260</v>
      </c>
      <c r="J9" s="38"/>
      <c r="K9" s="38">
        <f>G9-I9</f>
        <v>249944740</v>
      </c>
      <c r="L9" s="14">
        <f t="shared" si="1"/>
        <v>44.456724444444447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1776204</v>
      </c>
      <c r="I10" s="38">
        <f>H10+MARET!I10</f>
        <v>18132805</v>
      </c>
      <c r="J10" s="38"/>
      <c r="K10" s="38">
        <f>G10-I10</f>
        <v>71867195</v>
      </c>
      <c r="L10" s="14">
        <f t="shared" si="1"/>
        <v>20.147561111111113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7" t="s">
        <v>25</v>
      </c>
      <c r="B11" s="49" t="s">
        <v>26</v>
      </c>
      <c r="C11" s="46"/>
      <c r="D11" s="47"/>
      <c r="E11" s="47"/>
      <c r="F11" s="48"/>
      <c r="G11" s="44">
        <f t="shared" ref="G11:M11" si="2">G12</f>
        <v>108000000</v>
      </c>
      <c r="H11" s="44">
        <f>H12</f>
        <v>0</v>
      </c>
      <c r="I11" s="113">
        <f>I12</f>
        <v>12458640</v>
      </c>
      <c r="J11" s="44"/>
      <c r="K11" s="44">
        <f t="shared" si="2"/>
        <v>95541360</v>
      </c>
      <c r="L11" s="14">
        <f t="shared" si="1"/>
        <v>11.535777777777778</v>
      </c>
      <c r="M11" s="44" t="e">
        <f t="shared" si="2"/>
        <v>#REF!</v>
      </c>
      <c r="N11" s="15" t="e">
        <f>I11/#REF!*100</f>
        <v>#REF!</v>
      </c>
    </row>
    <row r="12" spans="1:17" ht="15.75" x14ac:dyDescent="0.25">
      <c r="A12" s="99" t="s">
        <v>27</v>
      </c>
      <c r="B12" s="42" t="s">
        <v>28</v>
      </c>
      <c r="C12" s="42"/>
      <c r="D12" s="42"/>
      <c r="E12" s="50"/>
      <c r="F12" s="51"/>
      <c r="G12" s="43">
        <v>108000000</v>
      </c>
      <c r="H12" s="43"/>
      <c r="I12" s="38">
        <f>H12+MARET!I12</f>
        <v>12458640</v>
      </c>
      <c r="J12" s="43"/>
      <c r="K12" s="52">
        <f>G12-I12</f>
        <v>95541360</v>
      </c>
      <c r="L12" s="14">
        <f t="shared" si="1"/>
        <v>11.535777777777778</v>
      </c>
      <c r="M12" s="52" t="e">
        <f>#REF!-I12</f>
        <v>#REF!</v>
      </c>
      <c r="N12" s="15" t="e">
        <f>I12/#REF!*100</f>
        <v>#REF!</v>
      </c>
    </row>
    <row r="13" spans="1:17" ht="15.75" x14ac:dyDescent="0.25">
      <c r="A13" s="98" t="s">
        <v>29</v>
      </c>
      <c r="B13" s="49" t="s">
        <v>30</v>
      </c>
      <c r="C13" s="24"/>
      <c r="D13" s="24"/>
      <c r="E13" s="53"/>
      <c r="F13" s="54"/>
      <c r="G13" s="22">
        <f t="shared" ref="G13:M13" si="3">G14+G15</f>
        <v>207000000</v>
      </c>
      <c r="H13" s="22">
        <f>SUM(H14:H15)</f>
        <v>26409760</v>
      </c>
      <c r="I13" s="113">
        <f>SUM(I14:I15)</f>
        <v>66669094</v>
      </c>
      <c r="J13" s="22"/>
      <c r="K13" s="22">
        <f t="shared" si="3"/>
        <v>140330906</v>
      </c>
      <c r="L13" s="14">
        <f t="shared" si="1"/>
        <v>32.207291787439615</v>
      </c>
      <c r="M13" s="22" t="e">
        <f t="shared" si="3"/>
        <v>#REF!</v>
      </c>
      <c r="N13" s="15" t="e">
        <f>I13/#REF!*100</f>
        <v>#REF!</v>
      </c>
    </row>
    <row r="14" spans="1:17" ht="15.75" x14ac:dyDescent="0.25">
      <c r="A14" s="32" t="s">
        <v>31</v>
      </c>
      <c r="B14" s="55">
        <v>1</v>
      </c>
      <c r="C14" s="24" t="s">
        <v>32</v>
      </c>
      <c r="D14" s="24"/>
      <c r="E14" s="53"/>
      <c r="F14" s="54"/>
      <c r="G14" s="26">
        <v>117000000</v>
      </c>
      <c r="H14" s="26">
        <v>12675760</v>
      </c>
      <c r="I14" s="38">
        <f>H14+MARET!I14</f>
        <v>38400094</v>
      </c>
      <c r="J14" s="26"/>
      <c r="K14" s="26">
        <f>G14-I14</f>
        <v>78599906</v>
      </c>
      <c r="L14" s="14">
        <f t="shared" si="1"/>
        <v>32.820593162393166</v>
      </c>
      <c r="M14" s="26" t="e">
        <f>#REF!-I14</f>
        <v>#REF!</v>
      </c>
      <c r="N14" s="15" t="e">
        <f>I14/#REF!*100</f>
        <v>#REF!</v>
      </c>
    </row>
    <row r="15" spans="1:17" ht="15.75" x14ac:dyDescent="0.25">
      <c r="A15" s="45" t="s">
        <v>33</v>
      </c>
      <c r="B15" s="56">
        <v>2</v>
      </c>
      <c r="C15" s="42" t="s">
        <v>34</v>
      </c>
      <c r="D15" s="42"/>
      <c r="E15" s="50"/>
      <c r="F15" s="51"/>
      <c r="G15" s="38">
        <v>90000000</v>
      </c>
      <c r="H15" s="38">
        <v>13734000</v>
      </c>
      <c r="I15" s="38">
        <f>H15+MARET!I15</f>
        <v>28269000</v>
      </c>
      <c r="J15" s="26"/>
      <c r="K15" s="26">
        <f>G15-I15</f>
        <v>61731000</v>
      </c>
      <c r="L15" s="14">
        <f t="shared" si="1"/>
        <v>31.41</v>
      </c>
      <c r="M15" s="26" t="e">
        <f>#REF!-I15</f>
        <v>#REF!</v>
      </c>
      <c r="N15" s="15" t="e">
        <f>I15/#REF!*100</f>
        <v>#REF!</v>
      </c>
    </row>
    <row r="16" spans="1:17" ht="15.75" x14ac:dyDescent="0.25">
      <c r="A16" s="91" t="s">
        <v>35</v>
      </c>
      <c r="B16" s="57" t="s">
        <v>36</v>
      </c>
      <c r="C16" s="20"/>
      <c r="D16" s="20"/>
      <c r="E16" s="124"/>
      <c r="F16" s="21"/>
      <c r="G16" s="22">
        <f>120000000</f>
        <v>120000000</v>
      </c>
      <c r="H16" s="22">
        <v>12830000</v>
      </c>
      <c r="I16" s="113">
        <f>H16+MARET!I16</f>
        <v>70340000</v>
      </c>
      <c r="J16" s="22"/>
      <c r="K16" s="22">
        <f>G16-I16</f>
        <v>49660000</v>
      </c>
      <c r="L16" s="14">
        <f t="shared" si="1"/>
        <v>58.61666666666666</v>
      </c>
      <c r="M16" s="22" t="e">
        <f>#REF!-I16</f>
        <v>#REF!</v>
      </c>
      <c r="N16" s="15" t="e">
        <f>I16/#REF!*100</f>
        <v>#REF!</v>
      </c>
    </row>
    <row r="17" spans="1:14" ht="15.75" x14ac:dyDescent="0.25">
      <c r="A17" s="94" t="s">
        <v>37</v>
      </c>
      <c r="B17" s="27" t="s">
        <v>38</v>
      </c>
      <c r="C17" s="27"/>
      <c r="D17" s="27"/>
      <c r="E17" s="27"/>
      <c r="F17" s="27"/>
      <c r="G17" s="64">
        <f>G18</f>
        <v>148500000</v>
      </c>
      <c r="H17" s="64">
        <f>H18</f>
        <v>0</v>
      </c>
      <c r="I17" s="113">
        <f>I18</f>
        <v>46590252</v>
      </c>
      <c r="J17" s="64"/>
      <c r="K17" s="64">
        <f>K18</f>
        <v>101909748</v>
      </c>
      <c r="L17" s="14">
        <f t="shared" si="1"/>
        <v>31.37390707070707</v>
      </c>
      <c r="M17" s="64" t="e">
        <f>M18+#REF!</f>
        <v>#REF!</v>
      </c>
      <c r="N17" s="15" t="e">
        <f>I17/#REF!*100</f>
        <v>#REF!</v>
      </c>
    </row>
    <row r="18" spans="1:14" ht="15.75" x14ac:dyDescent="0.25">
      <c r="A18" s="95"/>
      <c r="B18" s="127">
        <v>1</v>
      </c>
      <c r="C18" s="30" t="s">
        <v>39</v>
      </c>
      <c r="D18" s="30"/>
      <c r="E18" s="30"/>
      <c r="F18" s="27"/>
      <c r="G18" s="62">
        <v>148500000</v>
      </c>
      <c r="H18" s="62"/>
      <c r="I18" s="38">
        <f>H18+MARET!I18</f>
        <v>46590252</v>
      </c>
      <c r="J18" s="26"/>
      <c r="K18" s="26">
        <f>G18-I18</f>
        <v>101909748</v>
      </c>
      <c r="L18" s="14">
        <f t="shared" si="1"/>
        <v>31.37390707070707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93" t="s">
        <v>41</v>
      </c>
      <c r="B19" s="159" t="s">
        <v>42</v>
      </c>
      <c r="C19" s="160"/>
      <c r="D19" s="160"/>
      <c r="E19" s="124"/>
      <c r="F19" s="21"/>
      <c r="G19" s="22">
        <f>SUM(G20:G30)</f>
        <v>1517400000</v>
      </c>
      <c r="H19" s="22">
        <f>SUM(H20:H30)</f>
        <v>76503002</v>
      </c>
      <c r="I19" s="113">
        <f>SUM(I20:I30)</f>
        <v>372811934</v>
      </c>
      <c r="J19" s="103">
        <f>J20</f>
        <v>274000</v>
      </c>
      <c r="K19" s="22">
        <f>SUM(K20:K30)</f>
        <v>1144588066</v>
      </c>
      <c r="L19" s="14">
        <f t="shared" si="1"/>
        <v>24.569127059443787</v>
      </c>
      <c r="M19" s="22" t="e">
        <f t="shared" ref="M19" si="4">M20+M21</f>
        <v>#REF!</v>
      </c>
      <c r="N19" s="15" t="e">
        <f>I19/#REF!*100</f>
        <v>#REF!</v>
      </c>
    </row>
    <row r="20" spans="1:14" ht="15.75" x14ac:dyDescent="0.25">
      <c r="A20" s="32" t="s">
        <v>43</v>
      </c>
      <c r="B20" s="55">
        <v>1</v>
      </c>
      <c r="C20" s="24" t="s">
        <v>45</v>
      </c>
      <c r="D20" s="24"/>
      <c r="E20" s="53"/>
      <c r="F20" s="54"/>
      <c r="G20" s="65">
        <v>900000000</v>
      </c>
      <c r="H20" s="65">
        <v>70298113</v>
      </c>
      <c r="I20" s="38">
        <f>H20+MARET!I20</f>
        <v>255964897</v>
      </c>
      <c r="J20" s="104">
        <f>'[2]Alkes BHP'!$G$18</f>
        <v>274000</v>
      </c>
      <c r="K20" s="65">
        <f t="shared" ref="K20:K31" si="5">G20-I20</f>
        <v>644035103</v>
      </c>
      <c r="L20" s="14">
        <f t="shared" si="1"/>
        <v>28.440544111111109</v>
      </c>
      <c r="M20" s="65" t="e">
        <f>#REF!-I20</f>
        <v>#REF!</v>
      </c>
      <c r="N20" s="15" t="e">
        <f>I20/#REF!*100</f>
        <v>#REF!</v>
      </c>
    </row>
    <row r="21" spans="1:14" ht="15.75" x14ac:dyDescent="0.25">
      <c r="A21" s="32" t="s">
        <v>43</v>
      </c>
      <c r="B21" s="60">
        <v>2</v>
      </c>
      <c r="C21" s="24" t="s">
        <v>46</v>
      </c>
      <c r="D21" s="33"/>
      <c r="E21" s="17"/>
      <c r="F21" s="34"/>
      <c r="G21" s="26">
        <v>9000000</v>
      </c>
      <c r="H21" s="26"/>
      <c r="I21" s="38">
        <f>H21+MARET!I21</f>
        <v>0</v>
      </c>
      <c r="J21" s="104"/>
      <c r="K21" s="65">
        <f t="shared" si="5"/>
        <v>9000000</v>
      </c>
      <c r="L21" s="14">
        <f t="shared" si="1"/>
        <v>0</v>
      </c>
      <c r="M21" s="65" t="e">
        <f>#REF!-I21</f>
        <v>#REF!</v>
      </c>
      <c r="N21" s="15" t="e">
        <f>I21/#REF!*100</f>
        <v>#REF!</v>
      </c>
    </row>
    <row r="22" spans="1:14" ht="15.75" x14ac:dyDescent="0.25">
      <c r="A22" s="32" t="s">
        <v>47</v>
      </c>
      <c r="B22" s="55">
        <v>3</v>
      </c>
      <c r="C22" s="29" t="s">
        <v>48</v>
      </c>
      <c r="D22" s="47"/>
      <c r="E22" s="47"/>
      <c r="F22" s="66"/>
      <c r="G22" s="67">
        <v>4500000</v>
      </c>
      <c r="H22" s="67"/>
      <c r="I22" s="38">
        <f>H22+MARET!I22</f>
        <v>0</v>
      </c>
      <c r="J22" s="104"/>
      <c r="K22" s="65">
        <f t="shared" si="5"/>
        <v>4500000</v>
      </c>
      <c r="L22" s="14">
        <f t="shared" si="1"/>
        <v>0</v>
      </c>
      <c r="M22" s="65" t="e">
        <f>#REF!-I22</f>
        <v>#REF!</v>
      </c>
      <c r="N22" s="15" t="e">
        <f>I22/#REF!*100</f>
        <v>#REF!</v>
      </c>
    </row>
    <row r="23" spans="1:14" ht="15.75" x14ac:dyDescent="0.25">
      <c r="A23" s="32" t="s">
        <v>49</v>
      </c>
      <c r="B23" s="19">
        <v>4</v>
      </c>
      <c r="C23" s="29" t="s">
        <v>50</v>
      </c>
      <c r="D23" s="53"/>
      <c r="E23" s="24"/>
      <c r="F23" s="54"/>
      <c r="G23" s="65">
        <v>4500000</v>
      </c>
      <c r="H23" s="65"/>
      <c r="I23" s="38">
        <f>H23+MARET!I23</f>
        <v>0</v>
      </c>
      <c r="J23" s="104"/>
      <c r="K23" s="65">
        <f t="shared" si="5"/>
        <v>4500000</v>
      </c>
      <c r="L23" s="14">
        <f t="shared" si="1"/>
        <v>0</v>
      </c>
      <c r="M23" s="65" t="e">
        <f>#REF!-I23</f>
        <v>#REF!</v>
      </c>
      <c r="N23" s="15" t="e">
        <f>I23/#REF!*100</f>
        <v>#REF!</v>
      </c>
    </row>
    <row r="24" spans="1:14" ht="15.75" x14ac:dyDescent="0.25">
      <c r="A24" s="32" t="s">
        <v>51</v>
      </c>
      <c r="B24" s="55">
        <v>5</v>
      </c>
      <c r="C24" s="29" t="s">
        <v>52</v>
      </c>
      <c r="D24" s="53"/>
      <c r="E24" s="24"/>
      <c r="F24" s="54"/>
      <c r="G24" s="65">
        <v>225000000</v>
      </c>
      <c r="H24" s="65"/>
      <c r="I24" s="38">
        <f>H24+MARET!I24</f>
        <v>49750000</v>
      </c>
      <c r="J24" s="104"/>
      <c r="K24" s="65">
        <f t="shared" si="5"/>
        <v>175250000</v>
      </c>
      <c r="L24" s="14">
        <f t="shared" si="1"/>
        <v>22.111111111111111</v>
      </c>
      <c r="M24" s="65" t="e">
        <f>#REF!-I24</f>
        <v>#REF!</v>
      </c>
      <c r="N24" s="15" t="e">
        <f>I24/#REF!*100</f>
        <v>#REF!</v>
      </c>
    </row>
    <row r="25" spans="1:14" ht="15.75" x14ac:dyDescent="0.25">
      <c r="A25" s="32" t="s">
        <v>53</v>
      </c>
      <c r="B25" s="19">
        <v>6</v>
      </c>
      <c r="C25" s="29" t="s">
        <v>54</v>
      </c>
      <c r="D25" s="53"/>
      <c r="E25" s="24"/>
      <c r="F25" s="54"/>
      <c r="G25" s="65">
        <v>13500000</v>
      </c>
      <c r="H25" s="65"/>
      <c r="I25" s="38">
        <f>H25+MARET!I25</f>
        <v>0</v>
      </c>
      <c r="J25" s="104"/>
      <c r="K25" s="65">
        <f t="shared" si="5"/>
        <v>13500000</v>
      </c>
      <c r="L25" s="14">
        <f t="shared" si="1"/>
        <v>0</v>
      </c>
      <c r="M25" s="65" t="e">
        <f>#REF!-I25</f>
        <v>#REF!</v>
      </c>
      <c r="N25" s="15" t="e">
        <f>I25/#REF!*100</f>
        <v>#REF!</v>
      </c>
    </row>
    <row r="26" spans="1:14" ht="15.75" x14ac:dyDescent="0.25">
      <c r="A26" s="32" t="s">
        <v>55</v>
      </c>
      <c r="B26" s="19">
        <v>7</v>
      </c>
      <c r="C26" s="24" t="s">
        <v>56</v>
      </c>
      <c r="D26" s="53"/>
      <c r="E26" s="24"/>
      <c r="F26" s="54"/>
      <c r="G26" s="65">
        <v>18000000</v>
      </c>
      <c r="H26" s="65"/>
      <c r="I26" s="38">
        <f>H26+MARET!I26</f>
        <v>0</v>
      </c>
      <c r="J26" s="104"/>
      <c r="K26" s="65">
        <f t="shared" si="5"/>
        <v>18000000</v>
      </c>
      <c r="L26" s="14">
        <f t="shared" si="1"/>
        <v>0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 t="s">
        <v>57</v>
      </c>
      <c r="B27" s="19">
        <v>8</v>
      </c>
      <c r="C27" s="29" t="s">
        <v>58</v>
      </c>
      <c r="D27" s="59"/>
      <c r="E27" s="29"/>
      <c r="F27" s="25"/>
      <c r="G27" s="26">
        <v>72000000</v>
      </c>
      <c r="H27" s="26">
        <v>4429889</v>
      </c>
      <c r="I27" s="38">
        <f>H27+MARET!I27</f>
        <v>22613137</v>
      </c>
      <c r="J27" s="104"/>
      <c r="K27" s="65">
        <f t="shared" si="5"/>
        <v>49386863</v>
      </c>
      <c r="L27" s="14">
        <f t="shared" si="1"/>
        <v>31.407134722222224</v>
      </c>
      <c r="M27" s="65" t="e">
        <f>#REF!-I27</f>
        <v>#REF!</v>
      </c>
      <c r="N27" s="15" t="e">
        <f>I27/#REF!*100</f>
        <v>#REF!</v>
      </c>
    </row>
    <row r="28" spans="1:14" ht="22.5" customHeight="1" x14ac:dyDescent="0.25">
      <c r="A28" s="32" t="s">
        <v>59</v>
      </c>
      <c r="B28" s="19">
        <v>9</v>
      </c>
      <c r="C28" s="24" t="s">
        <v>60</v>
      </c>
      <c r="D28" s="53"/>
      <c r="E28" s="24"/>
      <c r="F28" s="54"/>
      <c r="G28" s="65">
        <v>262800000</v>
      </c>
      <c r="H28" s="65">
        <v>1775000</v>
      </c>
      <c r="I28" s="38">
        <f>H28+MARET!I28</f>
        <v>44483900</v>
      </c>
      <c r="J28" s="104"/>
      <c r="K28" s="65">
        <f t="shared" si="5"/>
        <v>218316100</v>
      </c>
      <c r="L28" s="14">
        <f t="shared" si="1"/>
        <v>16.926902587519027</v>
      </c>
      <c r="M28" s="65" t="e">
        <f>#REF!-I28</f>
        <v>#REF!</v>
      </c>
      <c r="N28" s="15" t="e">
        <f>I28/#REF!*100</f>
        <v>#REF!</v>
      </c>
    </row>
    <row r="29" spans="1:14" ht="26.25" customHeight="1" x14ac:dyDescent="0.25">
      <c r="A29" s="32" t="s">
        <v>61</v>
      </c>
      <c r="B29" s="60">
        <v>10</v>
      </c>
      <c r="C29" s="29" t="s">
        <v>62</v>
      </c>
      <c r="D29" s="59"/>
      <c r="E29" s="29"/>
      <c r="F29" s="25"/>
      <c r="G29" s="26">
        <v>3600000</v>
      </c>
      <c r="H29" s="26"/>
      <c r="I29" s="38">
        <f>H29+MARET!I29</f>
        <v>0</v>
      </c>
      <c r="J29" s="104"/>
      <c r="K29" s="65">
        <f t="shared" si="5"/>
        <v>3600000</v>
      </c>
      <c r="L29" s="14">
        <f t="shared" si="1"/>
        <v>0</v>
      </c>
      <c r="M29" s="65" t="e">
        <f>#REF!-I29</f>
        <v>#REF!</v>
      </c>
      <c r="N29" s="15" t="e">
        <f>I29/#REF!*100</f>
        <v>#REF!</v>
      </c>
    </row>
    <row r="30" spans="1:14" ht="15.75" x14ac:dyDescent="0.25">
      <c r="A30" s="32" t="s">
        <v>63</v>
      </c>
      <c r="B30" s="60">
        <v>11</v>
      </c>
      <c r="C30" s="29" t="s">
        <v>64</v>
      </c>
      <c r="D30" s="59"/>
      <c r="E30" s="29"/>
      <c r="F30" s="25"/>
      <c r="G30" s="26">
        <v>4500000</v>
      </c>
      <c r="H30" s="26"/>
      <c r="I30" s="38">
        <f>H30+MARET!I30</f>
        <v>0</v>
      </c>
      <c r="J30" s="104"/>
      <c r="K30" s="65">
        <f t="shared" si="5"/>
        <v>4500000</v>
      </c>
      <c r="L30" s="14">
        <f t="shared" si="1"/>
        <v>0</v>
      </c>
      <c r="M30" s="65" t="e">
        <f>#REF!-I30</f>
        <v>#REF!</v>
      </c>
      <c r="N30" s="15" t="e">
        <f>I30/#REF!*100</f>
        <v>#REF!</v>
      </c>
    </row>
    <row r="31" spans="1:14" ht="15.75" x14ac:dyDescent="0.25">
      <c r="A31" s="32" t="s">
        <v>65</v>
      </c>
      <c r="B31" s="57" t="s">
        <v>66</v>
      </c>
      <c r="C31" s="20"/>
      <c r="D31" s="124"/>
      <c r="E31" s="20"/>
      <c r="F31" s="21"/>
      <c r="G31" s="22">
        <v>4500000000</v>
      </c>
      <c r="H31" s="22">
        <v>585229331</v>
      </c>
      <c r="I31" s="113">
        <f>H31+MARET!I31</f>
        <v>2453387179</v>
      </c>
      <c r="J31" s="103">
        <f>'[2]OBAT BLUD'!$G$57</f>
        <v>1522005</v>
      </c>
      <c r="K31" s="22">
        <f t="shared" si="5"/>
        <v>2046612821</v>
      </c>
      <c r="L31" s="14">
        <f t="shared" si="1"/>
        <v>54.519715088888887</v>
      </c>
      <c r="M31" s="22" t="e">
        <f>#REF!-I31</f>
        <v>#REF!</v>
      </c>
      <c r="N31" s="15" t="e">
        <f>I31/#REF!*100</f>
        <v>#REF!</v>
      </c>
    </row>
    <row r="32" spans="1:14" ht="15.75" x14ac:dyDescent="0.25">
      <c r="A32" s="32" t="s">
        <v>67</v>
      </c>
      <c r="B32" s="69" t="s">
        <v>68</v>
      </c>
      <c r="C32" s="70"/>
      <c r="D32" s="20"/>
      <c r="E32" s="71"/>
      <c r="F32" s="72"/>
      <c r="G32" s="22">
        <f t="shared" ref="G32:K32" si="6">SUM(G33:G35)</f>
        <v>4005000000</v>
      </c>
      <c r="H32" s="22">
        <f>SUM(H33:H35)</f>
        <v>313008754</v>
      </c>
      <c r="I32" s="113">
        <f>SUM(I33:I35)</f>
        <v>883976538</v>
      </c>
      <c r="J32" s="103"/>
      <c r="K32" s="22">
        <f t="shared" si="6"/>
        <v>3121023462</v>
      </c>
      <c r="L32" s="14">
        <f t="shared" si="1"/>
        <v>22.071823670411987</v>
      </c>
      <c r="M32" s="22" t="e">
        <f>SUM(M33:M34)</f>
        <v>#REF!</v>
      </c>
      <c r="N32" s="15" t="e">
        <f>I32/#REF!*100</f>
        <v>#REF!</v>
      </c>
    </row>
    <row r="33" spans="1:14" ht="15.75" x14ac:dyDescent="0.25">
      <c r="A33" s="32"/>
      <c r="B33" s="123">
        <v>1</v>
      </c>
      <c r="C33" s="42" t="s">
        <v>69</v>
      </c>
      <c r="D33" s="24"/>
      <c r="E33" s="71"/>
      <c r="F33" s="72"/>
      <c r="G33" s="65">
        <v>3348000000</v>
      </c>
      <c r="H33" s="65">
        <v>298578697</v>
      </c>
      <c r="I33" s="38">
        <f>H33+MARET!I33</f>
        <v>787644828</v>
      </c>
      <c r="J33" s="104"/>
      <c r="K33" s="65">
        <f>G33-I33</f>
        <v>2560355172</v>
      </c>
      <c r="L33" s="14">
        <f t="shared" si="1"/>
        <v>23.525831182795699</v>
      </c>
      <c r="M33" s="65" t="e">
        <f>#REF!-I33</f>
        <v>#REF!</v>
      </c>
      <c r="N33" s="15" t="e">
        <f>I33/#REF!*100</f>
        <v>#REF!</v>
      </c>
    </row>
    <row r="34" spans="1:14" ht="15.75" x14ac:dyDescent="0.25">
      <c r="A34" s="32"/>
      <c r="B34" s="123">
        <v>2</v>
      </c>
      <c r="C34" s="42" t="s">
        <v>70</v>
      </c>
      <c r="D34" s="24"/>
      <c r="E34" s="71"/>
      <c r="F34" s="72"/>
      <c r="G34" s="65">
        <v>387000000</v>
      </c>
      <c r="H34" s="65"/>
      <c r="I34" s="38">
        <f>H34+MARET!I34</f>
        <v>61615000</v>
      </c>
      <c r="J34" s="104"/>
      <c r="K34" s="65">
        <f>G34-I34</f>
        <v>325385000</v>
      </c>
      <c r="L34" s="14">
        <f t="shared" si="1"/>
        <v>15.921188630490956</v>
      </c>
      <c r="M34" s="65" t="e">
        <f>#REF!-I34</f>
        <v>#REF!</v>
      </c>
      <c r="N34" s="15" t="e">
        <f>I34/#REF!*100</f>
        <v>#REF!</v>
      </c>
    </row>
    <row r="35" spans="1:14" ht="15.75" x14ac:dyDescent="0.25">
      <c r="A35" s="32"/>
      <c r="B35" s="123">
        <v>3</v>
      </c>
      <c r="C35" s="42" t="s">
        <v>71</v>
      </c>
      <c r="D35" s="24"/>
      <c r="E35" s="71"/>
      <c r="F35" s="72"/>
      <c r="G35" s="65">
        <v>270000000</v>
      </c>
      <c r="H35" s="65">
        <v>14430057</v>
      </c>
      <c r="I35" s="38">
        <f>H35+MARET!I35</f>
        <v>34716710</v>
      </c>
      <c r="J35" s="104"/>
      <c r="K35" s="65">
        <f>G35-I35</f>
        <v>235283290</v>
      </c>
      <c r="L35" s="14"/>
      <c r="M35" s="65"/>
      <c r="N35" s="15"/>
    </row>
    <row r="36" spans="1:14" ht="15.75" x14ac:dyDescent="0.25">
      <c r="A36" s="32" t="s">
        <v>74</v>
      </c>
      <c r="B36" s="49" t="s">
        <v>75</v>
      </c>
      <c r="C36" s="33"/>
      <c r="D36" s="75"/>
      <c r="E36" s="33"/>
      <c r="F36" s="34"/>
      <c r="G36" s="31">
        <f t="shared" ref="G36:M36" si="7">G37+G38</f>
        <v>126000000</v>
      </c>
      <c r="H36" s="31"/>
      <c r="I36" s="113">
        <f>SUM(I37:I38)</f>
        <v>38525558</v>
      </c>
      <c r="J36" s="105"/>
      <c r="K36" s="31">
        <f t="shared" si="7"/>
        <v>87474442</v>
      </c>
      <c r="L36" s="14">
        <f t="shared" ref="L36:L58" si="8">I36/G36*100</f>
        <v>30.575839682539684</v>
      </c>
      <c r="M36" s="31" t="e">
        <f t="shared" si="7"/>
        <v>#REF!</v>
      </c>
      <c r="N36" s="15" t="e">
        <f>I36/#REF!*100</f>
        <v>#REF!</v>
      </c>
    </row>
    <row r="37" spans="1:14" ht="15.75" x14ac:dyDescent="0.25">
      <c r="A37" s="32" t="s">
        <v>76</v>
      </c>
      <c r="B37" s="23">
        <v>1</v>
      </c>
      <c r="C37" s="29" t="s">
        <v>77</v>
      </c>
      <c r="D37" s="73"/>
      <c r="E37" s="29"/>
      <c r="F37" s="25"/>
      <c r="G37" s="26">
        <v>54000000</v>
      </c>
      <c r="H37" s="26"/>
      <c r="I37" s="38">
        <f>H37+MARET!I37</f>
        <v>18060000</v>
      </c>
      <c r="J37" s="106"/>
      <c r="K37" s="26">
        <f>G37-I37</f>
        <v>35940000</v>
      </c>
      <c r="L37" s="14">
        <f t="shared" si="8"/>
        <v>33.444444444444443</v>
      </c>
      <c r="M37" s="26" t="e">
        <f>#REF!-I37</f>
        <v>#REF!</v>
      </c>
      <c r="N37" s="15" t="e">
        <f>I37/#REF!*100</f>
        <v>#REF!</v>
      </c>
    </row>
    <row r="38" spans="1:14" ht="15.75" x14ac:dyDescent="0.25">
      <c r="A38" s="32" t="s">
        <v>78</v>
      </c>
      <c r="B38" s="55">
        <v>2</v>
      </c>
      <c r="C38" s="24" t="s">
        <v>79</v>
      </c>
      <c r="D38" s="74"/>
      <c r="E38" s="24"/>
      <c r="F38" s="54"/>
      <c r="G38" s="26">
        <v>72000000</v>
      </c>
      <c r="H38" s="26"/>
      <c r="I38" s="38">
        <f>H38+MARET!I38</f>
        <v>20465558</v>
      </c>
      <c r="J38" s="106"/>
      <c r="K38" s="26">
        <f>G38-I38</f>
        <v>51534442</v>
      </c>
      <c r="L38" s="14">
        <f t="shared" si="8"/>
        <v>28.424386111111112</v>
      </c>
      <c r="M38" s="26" t="e">
        <f>#REF!-I38</f>
        <v>#REF!</v>
      </c>
      <c r="N38" s="15" t="e">
        <f>I38/#REF!*100</f>
        <v>#REF!</v>
      </c>
    </row>
    <row r="39" spans="1:14" ht="15.75" x14ac:dyDescent="0.25">
      <c r="A39" s="32" t="s">
        <v>80</v>
      </c>
      <c r="B39" s="57" t="s">
        <v>81</v>
      </c>
      <c r="C39" s="76"/>
      <c r="D39" s="76"/>
      <c r="E39" s="20"/>
      <c r="F39" s="21"/>
      <c r="G39" s="22">
        <f t="shared" ref="G39:M39" si="9">SUM(G40:G42)</f>
        <v>171000000</v>
      </c>
      <c r="H39" s="22">
        <f>SUM(H40:H42)</f>
        <v>1958000</v>
      </c>
      <c r="I39" s="113">
        <f>SUM(I40:I42)</f>
        <v>43442820</v>
      </c>
      <c r="J39" s="103"/>
      <c r="K39" s="22">
        <f t="shared" si="9"/>
        <v>127557180</v>
      </c>
      <c r="L39" s="14">
        <f t="shared" si="8"/>
        <v>25.405157894736842</v>
      </c>
      <c r="M39" s="22" t="e">
        <f t="shared" si="9"/>
        <v>#REF!</v>
      </c>
      <c r="N39" s="15" t="e">
        <f>I39/#REF!*100</f>
        <v>#REF!</v>
      </c>
    </row>
    <row r="40" spans="1:14" ht="15.75" x14ac:dyDescent="0.25">
      <c r="A40" s="32"/>
      <c r="B40" s="79" t="s">
        <v>82</v>
      </c>
      <c r="C40" s="76"/>
      <c r="D40" s="76"/>
      <c r="E40" s="20"/>
      <c r="F40" s="21"/>
      <c r="G40" s="65">
        <v>72000000</v>
      </c>
      <c r="H40" s="65">
        <v>1958000</v>
      </c>
      <c r="I40" s="38">
        <f>H40+MARET!I40</f>
        <v>43442820</v>
      </c>
      <c r="J40" s="104"/>
      <c r="K40" s="65">
        <f>G40-I40</f>
        <v>28557180</v>
      </c>
      <c r="L40" s="14">
        <f t="shared" si="8"/>
        <v>60.337249999999997</v>
      </c>
      <c r="M40" s="65" t="e">
        <f>#REF!-I40</f>
        <v>#REF!</v>
      </c>
      <c r="N40" s="15" t="e">
        <f>I40/#REF!*100</f>
        <v>#REF!</v>
      </c>
    </row>
    <row r="41" spans="1:14" ht="15.75" x14ac:dyDescent="0.25">
      <c r="A41" s="32"/>
      <c r="B41" s="79" t="s">
        <v>83</v>
      </c>
      <c r="C41" s="76"/>
      <c r="D41" s="76"/>
      <c r="E41" s="20"/>
      <c r="F41" s="21"/>
      <c r="G41" s="65">
        <v>90000000</v>
      </c>
      <c r="H41" s="65"/>
      <c r="I41" s="38">
        <f>H41+MARET!I41</f>
        <v>0</v>
      </c>
      <c r="J41" s="104"/>
      <c r="K41" s="65">
        <f>G41-I41</f>
        <v>90000000</v>
      </c>
      <c r="L41" s="14">
        <f t="shared" si="8"/>
        <v>0</v>
      </c>
      <c r="M41" s="65" t="e">
        <f>#REF!-I41</f>
        <v>#REF!</v>
      </c>
      <c r="N41" s="15" t="e">
        <f>I41/#REF!*100</f>
        <v>#REF!</v>
      </c>
    </row>
    <row r="42" spans="1:14" ht="15.75" x14ac:dyDescent="0.25">
      <c r="A42" s="32"/>
      <c r="B42" s="79" t="s">
        <v>84</v>
      </c>
      <c r="C42" s="76"/>
      <c r="D42" s="76"/>
      <c r="E42" s="20"/>
      <c r="F42" s="21"/>
      <c r="G42" s="65">
        <v>9000000</v>
      </c>
      <c r="H42" s="65"/>
      <c r="I42" s="38">
        <f>H42+MARET!I42</f>
        <v>0</v>
      </c>
      <c r="J42" s="104"/>
      <c r="K42" s="65">
        <f>G42-I42</f>
        <v>9000000</v>
      </c>
      <c r="L42" s="14">
        <f t="shared" si="8"/>
        <v>0</v>
      </c>
      <c r="M42" s="65" t="e">
        <f>#REF!-I42</f>
        <v>#REF!</v>
      </c>
      <c r="N42" s="15" t="e">
        <f>I42/#REF!*100</f>
        <v>#REF!</v>
      </c>
    </row>
    <row r="43" spans="1:14" ht="15.75" x14ac:dyDescent="0.25">
      <c r="A43" s="32" t="s">
        <v>85</v>
      </c>
      <c r="B43" s="49" t="s">
        <v>86</v>
      </c>
      <c r="C43" s="33"/>
      <c r="D43" s="17"/>
      <c r="E43" s="33"/>
      <c r="F43" s="28"/>
      <c r="G43" s="31">
        <f>SUM(G44:G45)</f>
        <v>76500000</v>
      </c>
      <c r="H43" s="31"/>
      <c r="I43" s="113">
        <f>SUM(I44:I46)</f>
        <v>13925000</v>
      </c>
      <c r="J43" s="105"/>
      <c r="K43" s="31">
        <f>SUM(K44:K45)</f>
        <v>63475000</v>
      </c>
      <c r="L43" s="14">
        <f t="shared" si="8"/>
        <v>18.202614379084967</v>
      </c>
      <c r="M43" s="31" t="e">
        <f>SUM(M44:M45)</f>
        <v>#REF!</v>
      </c>
      <c r="N43" s="15" t="e">
        <f>I43/#REF!*100</f>
        <v>#REF!</v>
      </c>
    </row>
    <row r="44" spans="1:14" ht="15.75" x14ac:dyDescent="0.25">
      <c r="A44" s="77"/>
      <c r="B44" s="23" t="s">
        <v>72</v>
      </c>
      <c r="C44" s="29" t="s">
        <v>87</v>
      </c>
      <c r="D44" s="59"/>
      <c r="E44" s="29"/>
      <c r="F44" s="18"/>
      <c r="G44" s="26">
        <v>22500000</v>
      </c>
      <c r="H44" s="26"/>
      <c r="I44" s="38">
        <f>H44+MARET!I44</f>
        <v>2525000</v>
      </c>
      <c r="J44" s="106"/>
      <c r="K44" s="26">
        <f>G44-I44</f>
        <v>19975000</v>
      </c>
      <c r="L44" s="14">
        <f t="shared" si="8"/>
        <v>11.222222222222221</v>
      </c>
      <c r="M44" s="26" t="e">
        <f>#REF!-I44</f>
        <v>#REF!</v>
      </c>
      <c r="N44" s="15" t="e">
        <f>I44/#REF!*100</f>
        <v>#REF!</v>
      </c>
    </row>
    <row r="45" spans="1:14" ht="15.75" x14ac:dyDescent="0.25">
      <c r="A45" s="77"/>
      <c r="B45" s="23" t="s">
        <v>73</v>
      </c>
      <c r="C45" s="29" t="s">
        <v>88</v>
      </c>
      <c r="D45" s="59"/>
      <c r="E45" s="29"/>
      <c r="F45" s="18"/>
      <c r="G45" s="26">
        <v>54000000</v>
      </c>
      <c r="H45" s="26"/>
      <c r="I45" s="38">
        <f>H45+MARET!I45</f>
        <v>10500000</v>
      </c>
      <c r="J45" s="106"/>
      <c r="K45" s="26">
        <f>G45-I45</f>
        <v>43500000</v>
      </c>
      <c r="L45" s="14">
        <f t="shared" si="8"/>
        <v>19.444444444444446</v>
      </c>
      <c r="M45" s="26" t="e">
        <f>#REF!-I45</f>
        <v>#REF!</v>
      </c>
      <c r="N45" s="15" t="e">
        <f>I45/#REF!*100</f>
        <v>#REF!</v>
      </c>
    </row>
    <row r="46" spans="1:14" ht="15.75" x14ac:dyDescent="0.25">
      <c r="A46" s="77"/>
      <c r="B46" s="23">
        <v>3</v>
      </c>
      <c r="C46" s="112" t="s">
        <v>110</v>
      </c>
      <c r="D46" s="59"/>
      <c r="E46" s="29"/>
      <c r="F46" s="18"/>
      <c r="G46" s="26">
        <v>5400000</v>
      </c>
      <c r="H46" s="26"/>
      <c r="I46" s="38">
        <f>H46+MARET!I46</f>
        <v>900000</v>
      </c>
      <c r="J46" s="106"/>
      <c r="K46" s="26">
        <f>G46-I46</f>
        <v>4500000</v>
      </c>
      <c r="L46" s="14">
        <f t="shared" si="8"/>
        <v>16.666666666666664</v>
      </c>
      <c r="M46" s="26"/>
      <c r="N46" s="15"/>
    </row>
    <row r="47" spans="1:14" ht="15.75" x14ac:dyDescent="0.25">
      <c r="A47" s="32" t="s">
        <v>89</v>
      </c>
      <c r="B47" s="57" t="s">
        <v>90</v>
      </c>
      <c r="C47" s="61"/>
      <c r="D47" s="20"/>
      <c r="E47" s="20"/>
      <c r="F47" s="80"/>
      <c r="G47" s="22">
        <v>22500000</v>
      </c>
      <c r="H47" s="22"/>
      <c r="I47" s="38"/>
      <c r="J47" s="106"/>
      <c r="K47" s="22">
        <f>G47-I47</f>
        <v>22500000</v>
      </c>
      <c r="L47" s="14">
        <f t="shared" si="8"/>
        <v>0</v>
      </c>
      <c r="M47" s="22" t="e">
        <f>#REF!-I47</f>
        <v>#REF!</v>
      </c>
      <c r="N47" s="15" t="e">
        <f>I47/#REF!*100</f>
        <v>#REF!</v>
      </c>
    </row>
    <row r="48" spans="1:14" ht="15.75" x14ac:dyDescent="0.25">
      <c r="A48" s="32" t="s">
        <v>91</v>
      </c>
      <c r="B48" s="57" t="s">
        <v>92</v>
      </c>
      <c r="C48" s="76"/>
      <c r="D48" s="124"/>
      <c r="E48" s="20"/>
      <c r="F48" s="80"/>
      <c r="G48" s="22">
        <f>SUM(G49:G49)</f>
        <v>13500000</v>
      </c>
      <c r="H48" s="22"/>
      <c r="I48" s="38"/>
      <c r="J48" s="103"/>
      <c r="K48" s="22">
        <f>SUM(K49:K49)</f>
        <v>13500000</v>
      </c>
      <c r="L48" s="14">
        <f t="shared" si="8"/>
        <v>0</v>
      </c>
      <c r="M48" s="22" t="e">
        <f>SUM(M49:M49)</f>
        <v>#REF!</v>
      </c>
      <c r="N48" s="15" t="e">
        <f>I48/#REF!*100</f>
        <v>#REF!</v>
      </c>
    </row>
    <row r="49" spans="1:14" ht="15.75" x14ac:dyDescent="0.25">
      <c r="A49" s="77"/>
      <c r="B49" s="23">
        <v>2</v>
      </c>
      <c r="C49" s="73" t="s">
        <v>93</v>
      </c>
      <c r="D49" s="17"/>
      <c r="E49" s="29"/>
      <c r="F49" s="28"/>
      <c r="G49" s="26">
        <v>13500000</v>
      </c>
      <c r="H49" s="26"/>
      <c r="I49" s="38"/>
      <c r="J49" s="106"/>
      <c r="K49" s="26">
        <f>G49-I49</f>
        <v>13500000</v>
      </c>
      <c r="L49" s="14">
        <f t="shared" si="8"/>
        <v>0</v>
      </c>
      <c r="M49" s="26" t="e">
        <f>#REF!-I49</f>
        <v>#REF!</v>
      </c>
      <c r="N49" s="15" t="e">
        <f>I49/#REF!*100</f>
        <v>#REF!</v>
      </c>
    </row>
    <row r="50" spans="1:14" ht="15.75" x14ac:dyDescent="0.25">
      <c r="A50" s="32" t="s">
        <v>94</v>
      </c>
      <c r="B50" s="83" t="s">
        <v>95</v>
      </c>
      <c r="C50" s="33"/>
      <c r="D50" s="76"/>
      <c r="E50" s="33"/>
      <c r="F50" s="28"/>
      <c r="G50" s="31">
        <f t="shared" ref="G50:M50" si="10">SUM(G51:G55)</f>
        <v>225000000</v>
      </c>
      <c r="H50" s="31">
        <f>SUM(H51:H55)</f>
        <v>1600000</v>
      </c>
      <c r="I50" s="113">
        <f>SUM(I51:I55)</f>
        <v>62092895</v>
      </c>
      <c r="J50" s="105"/>
      <c r="K50" s="31">
        <f t="shared" si="10"/>
        <v>162907105</v>
      </c>
      <c r="L50" s="14">
        <f t="shared" si="8"/>
        <v>27.596842222222222</v>
      </c>
      <c r="M50" s="31" t="e">
        <f t="shared" si="10"/>
        <v>#REF!</v>
      </c>
      <c r="N50" s="15" t="e">
        <f>I50/#REF!*100</f>
        <v>#REF!</v>
      </c>
    </row>
    <row r="51" spans="1:14" ht="15.75" x14ac:dyDescent="0.25">
      <c r="A51" s="16"/>
      <c r="B51" s="84">
        <v>1</v>
      </c>
      <c r="C51" s="29" t="s">
        <v>96</v>
      </c>
      <c r="D51" s="74"/>
      <c r="E51" s="29"/>
      <c r="F51" s="18"/>
      <c r="G51" s="26">
        <v>135000000</v>
      </c>
      <c r="H51" s="26">
        <v>1600000</v>
      </c>
      <c r="I51" s="38">
        <f>H51+MARET!I51</f>
        <v>14642615</v>
      </c>
      <c r="J51" s="106"/>
      <c r="K51" s="26">
        <f>G51-I51</f>
        <v>120357385</v>
      </c>
      <c r="L51" s="14">
        <f t="shared" si="8"/>
        <v>10.846381481481481</v>
      </c>
      <c r="M51" s="26" t="e">
        <f>#REF!-I51</f>
        <v>#REF!</v>
      </c>
      <c r="N51" s="15" t="e">
        <f>I51/#REF!*100</f>
        <v>#REF!</v>
      </c>
    </row>
    <row r="52" spans="1:14" ht="15.75" x14ac:dyDescent="0.25">
      <c r="A52" s="16"/>
      <c r="B52" s="23">
        <v>2</v>
      </c>
      <c r="C52" s="85" t="s">
        <v>97</v>
      </c>
      <c r="D52" s="29"/>
      <c r="E52" s="85"/>
      <c r="F52" s="86"/>
      <c r="G52" s="38">
        <v>27000000</v>
      </c>
      <c r="H52" s="38"/>
      <c r="I52" s="38">
        <f>H52+MARET!I52</f>
        <v>0</v>
      </c>
      <c r="J52" s="106"/>
      <c r="K52" s="26">
        <f>G52-I52</f>
        <v>27000000</v>
      </c>
      <c r="L52" s="14">
        <f t="shared" si="8"/>
        <v>0</v>
      </c>
      <c r="M52" s="26" t="e">
        <f>#REF!-I52</f>
        <v>#REF!</v>
      </c>
      <c r="N52" s="15" t="e">
        <f>I52/#REF!*100</f>
        <v>#REF!</v>
      </c>
    </row>
    <row r="53" spans="1:14" ht="15.75" x14ac:dyDescent="0.25">
      <c r="A53" s="16"/>
      <c r="B53" s="87">
        <v>3</v>
      </c>
      <c r="C53" s="30" t="s">
        <v>98</v>
      </c>
      <c r="D53" s="29"/>
      <c r="E53" s="29"/>
      <c r="F53" s="25"/>
      <c r="G53" s="26">
        <v>4500000</v>
      </c>
      <c r="H53" s="26"/>
      <c r="I53" s="38">
        <f>H53+MARET!I53</f>
        <v>0</v>
      </c>
      <c r="J53" s="106"/>
      <c r="K53" s="26">
        <f>G53-I53</f>
        <v>4500000</v>
      </c>
      <c r="L53" s="14">
        <f t="shared" si="8"/>
        <v>0</v>
      </c>
      <c r="M53" s="26" t="e">
        <f>#REF!-I53</f>
        <v>#REF!</v>
      </c>
      <c r="N53" s="15" t="e">
        <f>I53/#REF!*100</f>
        <v>#REF!</v>
      </c>
    </row>
    <row r="54" spans="1:14" ht="15.75" x14ac:dyDescent="0.25">
      <c r="A54" s="77"/>
      <c r="B54" s="82">
        <v>4</v>
      </c>
      <c r="C54" s="53" t="s">
        <v>99</v>
      </c>
      <c r="D54" s="88"/>
      <c r="E54" s="24"/>
      <c r="F54" s="81"/>
      <c r="G54" s="65">
        <v>54000000</v>
      </c>
      <c r="H54" s="65"/>
      <c r="I54" s="38">
        <f>H54+MARET!I54</f>
        <v>47450280</v>
      </c>
      <c r="J54" s="106"/>
      <c r="K54" s="26">
        <f>G54-I54</f>
        <v>6549720</v>
      </c>
      <c r="L54" s="14">
        <f t="shared" si="8"/>
        <v>87.870888888888885</v>
      </c>
      <c r="M54" s="26" t="e">
        <f>#REF!-I54</f>
        <v>#REF!</v>
      </c>
      <c r="N54" s="15" t="e">
        <f>I54/#REF!*100</f>
        <v>#REF!</v>
      </c>
    </row>
    <row r="55" spans="1:14" ht="15.75" x14ac:dyDescent="0.25">
      <c r="A55" s="78"/>
      <c r="B55" s="82">
        <v>5</v>
      </c>
      <c r="C55" s="53" t="s">
        <v>100</v>
      </c>
      <c r="D55" s="88"/>
      <c r="E55" s="24"/>
      <c r="F55" s="81"/>
      <c r="G55" s="65">
        <v>4500000</v>
      </c>
      <c r="H55" s="65"/>
      <c r="I55" s="38">
        <f>H55+MARET!I55</f>
        <v>0</v>
      </c>
      <c r="J55" s="106"/>
      <c r="K55" s="26">
        <f>G55-I55</f>
        <v>4500000</v>
      </c>
      <c r="L55" s="14">
        <f t="shared" si="8"/>
        <v>0</v>
      </c>
      <c r="M55" s="26" t="e">
        <f>#REF!-I55</f>
        <v>#REF!</v>
      </c>
      <c r="N55" s="15" t="e">
        <f>I55/#REF!*100</f>
        <v>#REF!</v>
      </c>
    </row>
    <row r="56" spans="1:14" ht="15.75" x14ac:dyDescent="0.25">
      <c r="A56" s="16" t="s">
        <v>101</v>
      </c>
      <c r="B56" s="19" t="s">
        <v>102</v>
      </c>
      <c r="C56" s="76"/>
      <c r="D56" s="20"/>
      <c r="E56" s="20"/>
      <c r="F56" s="21"/>
      <c r="G56" s="22">
        <f>SUM(G57:G57)</f>
        <v>54000000</v>
      </c>
      <c r="H56" s="22"/>
      <c r="I56" s="113">
        <f>H56+MARET!I56</f>
        <v>13950000</v>
      </c>
      <c r="J56" s="103"/>
      <c r="K56" s="22">
        <f>SUM(K57:K57)</f>
        <v>40050000</v>
      </c>
      <c r="L56" s="14">
        <f t="shared" si="8"/>
        <v>25.833333333333336</v>
      </c>
      <c r="M56" s="22" t="e">
        <f>SUM(M57:M57)</f>
        <v>#REF!</v>
      </c>
      <c r="N56" s="15" t="e">
        <f>I56/#REF!*100</f>
        <v>#REF!</v>
      </c>
    </row>
    <row r="57" spans="1:14" ht="15.75" x14ac:dyDescent="0.25">
      <c r="A57" s="78"/>
      <c r="B57" s="19">
        <v>1</v>
      </c>
      <c r="C57" s="89" t="s">
        <v>103</v>
      </c>
      <c r="D57" s="24"/>
      <c r="E57" s="24"/>
      <c r="F57" s="21"/>
      <c r="G57" s="65">
        <v>54000000</v>
      </c>
      <c r="H57" s="65"/>
      <c r="I57" s="38">
        <f>H57+MARET!I57</f>
        <v>13950000</v>
      </c>
      <c r="J57" s="104"/>
      <c r="K57" s="65">
        <f>G57-I57</f>
        <v>40050000</v>
      </c>
      <c r="L57" s="14">
        <f t="shared" si="8"/>
        <v>25.833333333333336</v>
      </c>
      <c r="M57" s="65" t="e">
        <f>#REF!-I57</f>
        <v>#REF!</v>
      </c>
      <c r="N57" s="15" t="e">
        <f>I57/#REF!*100</f>
        <v>#REF!</v>
      </c>
    </row>
    <row r="58" spans="1:14" ht="12.75" customHeight="1" x14ac:dyDescent="0.25">
      <c r="A58" s="16" t="s">
        <v>104</v>
      </c>
      <c r="B58" s="60" t="s">
        <v>105</v>
      </c>
      <c r="C58" s="74"/>
      <c r="D58" s="88"/>
      <c r="E58" s="24"/>
      <c r="F58" s="81"/>
      <c r="G58" s="22">
        <v>4500000</v>
      </c>
      <c r="H58" s="22"/>
      <c r="I58" s="38">
        <f>H58+MARET!I58</f>
        <v>0</v>
      </c>
      <c r="J58" s="103"/>
      <c r="K58" s="22">
        <f>G58-I58</f>
        <v>4500000</v>
      </c>
      <c r="L58" s="14">
        <f t="shared" si="8"/>
        <v>0</v>
      </c>
      <c r="M58" s="22" t="e">
        <f>#REF!-I58</f>
        <v>#REF!</v>
      </c>
      <c r="N58" s="15" t="e">
        <f>I58/#REF!*100</f>
        <v>#REF!</v>
      </c>
    </row>
    <row r="59" spans="1:14" ht="12.75" customHeight="1" x14ac:dyDescent="0.2">
      <c r="A59" s="138"/>
      <c r="B59" s="140" t="s">
        <v>106</v>
      </c>
      <c r="C59" s="141"/>
      <c r="D59" s="141"/>
      <c r="E59" s="141"/>
      <c r="F59" s="142"/>
      <c r="G59" s="146">
        <f>G8+G11+G13+G16+G17+G19+G31+G32+G36+G39++G43+G50+G56+G58</f>
        <v>11802900000</v>
      </c>
      <c r="H59" s="146">
        <f>H8+H11+H13+H16+H17+H19+H31+H32+H36+H39++H43+H50+H56+H58</f>
        <v>1039967254</v>
      </c>
      <c r="I59" s="146">
        <f>I8+I11+I13+I16+I17+I19+I31+I32+I36+I39++I43+I50+I56+I58</f>
        <v>4296357975</v>
      </c>
      <c r="J59" s="146">
        <f>J8+J11+J13+J16+J17+J19+J31+J32+J36+J39++J43+J50+J56+J58</f>
        <v>1796005</v>
      </c>
      <c r="K59" s="146">
        <f>K8+K11+K13+K16+K17+K19+K31+K32+K36+K39++K43+K50+K56+K58</f>
        <v>7507442025</v>
      </c>
      <c r="L59" s="157">
        <f>I59/G59*100</f>
        <v>36.400867371578173</v>
      </c>
      <c r="M59" s="146" t="e">
        <f>+#REF!+#REF!+#REF!</f>
        <v>#REF!</v>
      </c>
      <c r="N59" s="157" t="e">
        <f>I59/#REF!*100</f>
        <v>#REF!</v>
      </c>
    </row>
    <row r="60" spans="1:14" ht="12.75" customHeight="1" x14ac:dyDescent="0.2">
      <c r="A60" s="139"/>
      <c r="B60" s="143"/>
      <c r="C60" s="144"/>
      <c r="D60" s="144"/>
      <c r="E60" s="144"/>
      <c r="F60" s="145"/>
      <c r="G60" s="147"/>
      <c r="H60" s="147"/>
      <c r="I60" s="147"/>
      <c r="J60" s="147"/>
      <c r="K60" s="147"/>
      <c r="L60" s="158"/>
      <c r="M60" s="147"/>
      <c r="N60" s="158"/>
    </row>
    <row r="63" spans="1:14" ht="15" x14ac:dyDescent="0.2">
      <c r="C63" s="121" t="s">
        <v>113</v>
      </c>
      <c r="D63" s="121"/>
      <c r="E63" s="114"/>
      <c r="F63" s="162"/>
      <c r="G63" s="162"/>
      <c r="H63" s="114"/>
      <c r="M63" s="90"/>
    </row>
    <row r="64" spans="1:14" ht="14.25" x14ac:dyDescent="0.2">
      <c r="C64" s="163"/>
      <c r="D64" s="163"/>
      <c r="E64" s="163"/>
      <c r="F64" s="163"/>
      <c r="G64" s="163"/>
      <c r="H64" s="163"/>
    </row>
    <row r="65" spans="3:8" ht="15" x14ac:dyDescent="0.2">
      <c r="C65" s="115"/>
      <c r="D65" s="116"/>
      <c r="E65" s="116"/>
      <c r="F65" s="115"/>
      <c r="G65" s="116"/>
      <c r="H65" s="116"/>
    </row>
    <row r="66" spans="3:8" x14ac:dyDescent="0.2">
      <c r="C66" s="117"/>
      <c r="D66" s="118"/>
      <c r="E66" s="118"/>
      <c r="F66" s="117"/>
      <c r="G66" s="118"/>
      <c r="H66" s="118"/>
    </row>
    <row r="67" spans="3:8" x14ac:dyDescent="0.2">
      <c r="C67" s="117" t="s">
        <v>114</v>
      </c>
      <c r="D67" s="118"/>
      <c r="E67" s="118"/>
      <c r="F67" s="117"/>
      <c r="G67" s="118"/>
      <c r="H67" s="118"/>
    </row>
    <row r="68" spans="3:8" x14ac:dyDescent="0.2">
      <c r="C68" s="119" t="s">
        <v>116</v>
      </c>
      <c r="D68" s="120"/>
      <c r="E68" s="120"/>
      <c r="F68" s="119"/>
      <c r="G68" s="120"/>
      <c r="H68" s="120"/>
    </row>
  </sheetData>
  <mergeCells count="19">
    <mergeCell ref="K59:K60"/>
    <mergeCell ref="L59:L60"/>
    <mergeCell ref="M59:M60"/>
    <mergeCell ref="N59:N60"/>
    <mergeCell ref="F63:G63"/>
    <mergeCell ref="I59:I60"/>
    <mergeCell ref="J59:J60"/>
    <mergeCell ref="C64:E64"/>
    <mergeCell ref="F64:H64"/>
    <mergeCell ref="A59:A60"/>
    <mergeCell ref="B59:F60"/>
    <mergeCell ref="G59:G60"/>
    <mergeCell ref="H59:H60"/>
    <mergeCell ref="B19:D19"/>
    <mergeCell ref="A1:K1"/>
    <mergeCell ref="A2:K2"/>
    <mergeCell ref="A3:K3"/>
    <mergeCell ref="A5:A7"/>
    <mergeCell ref="B6:F6"/>
  </mergeCells>
  <pageMargins left="0.62" right="0.15748031496062992" top="0.15748031496062992" bottom="1.1599999999999999" header="0.15748031496062992" footer="0.31496062992125984"/>
  <pageSetup paperSize="14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5BD2-BB0F-4EE2-8B89-E5F2173B0AA4}">
  <sheetPr>
    <tabColor rgb="FFFFFF00"/>
  </sheetPr>
  <dimension ref="A1:Q68"/>
  <sheetViews>
    <sheetView topLeftCell="D40" zoomScale="90" zoomScaleNormal="90" workbookViewId="0">
      <selection activeCell="I57" sqref="I57"/>
    </sheetView>
  </sheetViews>
  <sheetFormatPr defaultRowHeight="12.75" x14ac:dyDescent="0.2"/>
  <cols>
    <col min="1" max="1" width="32.85546875" hidden="1" customWidth="1"/>
    <col min="2" max="2" width="4.5703125" customWidth="1"/>
    <col min="5" max="5" width="54.28515625" customWidth="1"/>
    <col min="6" max="6" width="0.140625" customWidth="1"/>
    <col min="7" max="7" width="21.5703125" customWidth="1"/>
    <col min="8" max="8" width="20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123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27"/>
      <c r="B4" s="127"/>
      <c r="C4" s="127"/>
      <c r="D4" s="127"/>
      <c r="E4" s="127"/>
      <c r="F4" s="127"/>
      <c r="G4" s="2"/>
      <c r="H4" s="2"/>
      <c r="I4" s="2"/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5"/>
      <c r="F5" s="125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61"/>
      <c r="D6" s="161"/>
      <c r="E6" s="161"/>
      <c r="F6" s="151"/>
      <c r="G6" s="9" t="s">
        <v>7</v>
      </c>
      <c r="H6" s="9" t="s">
        <v>8</v>
      </c>
      <c r="I6" s="9" t="s">
        <v>9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26" t="s">
        <v>12</v>
      </c>
      <c r="G7" s="13" t="s">
        <v>13</v>
      </c>
      <c r="H7" s="13" t="s">
        <v>15</v>
      </c>
      <c r="I7" s="13" t="s">
        <v>17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>SUM(H9:H10)</f>
        <v>75970835</v>
      </c>
      <c r="I8" s="31">
        <f>SUM(I9:I10)</f>
        <v>294158900</v>
      </c>
      <c r="J8" s="31"/>
      <c r="K8" s="31">
        <f t="shared" si="0"/>
        <v>245841100</v>
      </c>
      <c r="L8" s="14">
        <f t="shared" ref="L8:L34" si="1">I8/G8*100</f>
        <v>54.473870370370371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64570088</v>
      </c>
      <c r="I9" s="38">
        <f>H9+APRIL!I9</f>
        <v>264625348</v>
      </c>
      <c r="J9" s="38"/>
      <c r="K9" s="38">
        <f>G9-I9</f>
        <v>185374652</v>
      </c>
      <c r="L9" s="14">
        <f t="shared" si="1"/>
        <v>58.805632888888894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11400747</v>
      </c>
      <c r="I10" s="38">
        <f>H10+APRIL!I10</f>
        <v>29533552</v>
      </c>
      <c r="J10" s="38"/>
      <c r="K10" s="38">
        <f>G10-I10</f>
        <v>60466448</v>
      </c>
      <c r="L10" s="14">
        <f t="shared" si="1"/>
        <v>32.815057777777781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7" t="s">
        <v>25</v>
      </c>
      <c r="B11" s="49" t="s">
        <v>26</v>
      </c>
      <c r="C11" s="46"/>
      <c r="D11" s="47"/>
      <c r="E11" s="47"/>
      <c r="F11" s="48"/>
      <c r="G11" s="44">
        <f t="shared" ref="G11:M11" si="2">G12</f>
        <v>108000000</v>
      </c>
      <c r="H11" s="44">
        <f>H12</f>
        <v>24784080</v>
      </c>
      <c r="I11" s="113">
        <f>I12</f>
        <v>37242720</v>
      </c>
      <c r="J11" s="44"/>
      <c r="K11" s="44">
        <f t="shared" si="2"/>
        <v>70757280</v>
      </c>
      <c r="L11" s="14">
        <f t="shared" si="1"/>
        <v>34.483999999999995</v>
      </c>
      <c r="M11" s="44" t="e">
        <f t="shared" si="2"/>
        <v>#REF!</v>
      </c>
      <c r="N11" s="15" t="e">
        <f>I11/#REF!*100</f>
        <v>#REF!</v>
      </c>
    </row>
    <row r="12" spans="1:17" ht="15.75" x14ac:dyDescent="0.25">
      <c r="A12" s="99" t="s">
        <v>27</v>
      </c>
      <c r="B12" s="42" t="s">
        <v>28</v>
      </c>
      <c r="C12" s="42"/>
      <c r="D12" s="42"/>
      <c r="E12" s="50"/>
      <c r="F12" s="51"/>
      <c r="G12" s="43">
        <v>108000000</v>
      </c>
      <c r="H12" s="43">
        <v>24784080</v>
      </c>
      <c r="I12" s="38">
        <f>H12+APRIL!I12</f>
        <v>37242720</v>
      </c>
      <c r="J12" s="43"/>
      <c r="K12" s="52">
        <f>G12-I12</f>
        <v>70757280</v>
      </c>
      <c r="L12" s="14">
        <f t="shared" si="1"/>
        <v>34.483999999999995</v>
      </c>
      <c r="M12" s="52" t="e">
        <f>#REF!-I12</f>
        <v>#REF!</v>
      </c>
      <c r="N12" s="15" t="e">
        <f>I12/#REF!*100</f>
        <v>#REF!</v>
      </c>
    </row>
    <row r="13" spans="1:17" ht="15.75" x14ac:dyDescent="0.25">
      <c r="A13" s="98" t="s">
        <v>29</v>
      </c>
      <c r="B13" s="49" t="s">
        <v>30</v>
      </c>
      <c r="C13" s="24"/>
      <c r="D13" s="24"/>
      <c r="E13" s="53"/>
      <c r="F13" s="54"/>
      <c r="G13" s="22">
        <f t="shared" ref="G13:M13" si="3">G14+G15</f>
        <v>207000000</v>
      </c>
      <c r="H13" s="22">
        <f>SUM(H14:H15)</f>
        <v>4100880</v>
      </c>
      <c r="I13" s="113">
        <f>SUM(I14:I15)</f>
        <v>70769974</v>
      </c>
      <c r="J13" s="22"/>
      <c r="K13" s="22">
        <f t="shared" si="3"/>
        <v>136230026</v>
      </c>
      <c r="L13" s="14">
        <f t="shared" si="1"/>
        <v>34.188393236714973</v>
      </c>
      <c r="M13" s="22" t="e">
        <f t="shared" si="3"/>
        <v>#REF!</v>
      </c>
      <c r="N13" s="15" t="e">
        <f>I13/#REF!*100</f>
        <v>#REF!</v>
      </c>
    </row>
    <row r="14" spans="1:17" ht="15.75" x14ac:dyDescent="0.25">
      <c r="A14" s="32" t="s">
        <v>31</v>
      </c>
      <c r="B14" s="55">
        <v>1</v>
      </c>
      <c r="C14" s="24" t="s">
        <v>32</v>
      </c>
      <c r="D14" s="24"/>
      <c r="E14" s="53"/>
      <c r="F14" s="54"/>
      <c r="G14" s="26">
        <v>117000000</v>
      </c>
      <c r="H14" s="26">
        <v>4100880</v>
      </c>
      <c r="I14" s="38">
        <f>H14+APRIL!I14</f>
        <v>42500974</v>
      </c>
      <c r="J14" s="26"/>
      <c r="K14" s="26">
        <f>G14-I14</f>
        <v>74499026</v>
      </c>
      <c r="L14" s="14">
        <f t="shared" si="1"/>
        <v>36.325618803418806</v>
      </c>
      <c r="M14" s="26" t="e">
        <f>#REF!-I14</f>
        <v>#REF!</v>
      </c>
      <c r="N14" s="15" t="e">
        <f>I14/#REF!*100</f>
        <v>#REF!</v>
      </c>
    </row>
    <row r="15" spans="1:17" ht="15.75" x14ac:dyDescent="0.25">
      <c r="A15" s="45" t="s">
        <v>33</v>
      </c>
      <c r="B15" s="56">
        <v>2</v>
      </c>
      <c r="C15" s="42" t="s">
        <v>34</v>
      </c>
      <c r="D15" s="42"/>
      <c r="E15" s="50"/>
      <c r="F15" s="51"/>
      <c r="G15" s="38">
        <v>90000000</v>
      </c>
      <c r="H15" s="38"/>
      <c r="I15" s="38">
        <f>APRIL!I15+H15</f>
        <v>28269000</v>
      </c>
      <c r="J15" s="26"/>
      <c r="K15" s="26">
        <f>G15-I15</f>
        <v>61731000</v>
      </c>
      <c r="L15" s="14">
        <f t="shared" si="1"/>
        <v>31.41</v>
      </c>
      <c r="M15" s="26" t="e">
        <f>#REF!-I15</f>
        <v>#REF!</v>
      </c>
      <c r="N15" s="15" t="e">
        <f>I15/#REF!*100</f>
        <v>#REF!</v>
      </c>
    </row>
    <row r="16" spans="1:17" ht="15.75" x14ac:dyDescent="0.25">
      <c r="A16" s="91" t="s">
        <v>35</v>
      </c>
      <c r="B16" s="57" t="s">
        <v>36</v>
      </c>
      <c r="C16" s="20"/>
      <c r="D16" s="20"/>
      <c r="E16" s="124"/>
      <c r="F16" s="21"/>
      <c r="G16" s="22">
        <f>120000000</f>
        <v>120000000</v>
      </c>
      <c r="H16" s="22"/>
      <c r="I16" s="113">
        <f>APRIL!I16</f>
        <v>70340000</v>
      </c>
      <c r="J16" s="22"/>
      <c r="K16" s="22">
        <f>G16-I16</f>
        <v>49660000</v>
      </c>
      <c r="L16" s="14">
        <f t="shared" si="1"/>
        <v>58.61666666666666</v>
      </c>
      <c r="M16" s="22" t="e">
        <f>#REF!-I16</f>
        <v>#REF!</v>
      </c>
      <c r="N16" s="15" t="e">
        <f>I16/#REF!*100</f>
        <v>#REF!</v>
      </c>
    </row>
    <row r="17" spans="1:14" ht="15.75" x14ac:dyDescent="0.25">
      <c r="A17" s="94" t="s">
        <v>37</v>
      </c>
      <c r="B17" s="27" t="s">
        <v>38</v>
      </c>
      <c r="C17" s="27"/>
      <c r="D17" s="27"/>
      <c r="E17" s="27"/>
      <c r="F17" s="27"/>
      <c r="G17" s="64">
        <f>G18</f>
        <v>148500000</v>
      </c>
      <c r="H17" s="64">
        <f>H18</f>
        <v>15607044</v>
      </c>
      <c r="I17" s="113">
        <f>I18</f>
        <v>62197296</v>
      </c>
      <c r="J17" s="64"/>
      <c r="K17" s="64">
        <f>K18</f>
        <v>86302704</v>
      </c>
      <c r="L17" s="14">
        <f t="shared" si="1"/>
        <v>41.883701010101007</v>
      </c>
      <c r="M17" s="64" t="e">
        <f>M18+#REF!</f>
        <v>#REF!</v>
      </c>
      <c r="N17" s="15" t="e">
        <f>I17/#REF!*100</f>
        <v>#REF!</v>
      </c>
    </row>
    <row r="18" spans="1:14" ht="15.75" x14ac:dyDescent="0.25">
      <c r="A18" s="95"/>
      <c r="B18" s="127">
        <v>1</v>
      </c>
      <c r="C18" s="30" t="s">
        <v>39</v>
      </c>
      <c r="D18" s="30"/>
      <c r="E18" s="30"/>
      <c r="F18" s="27"/>
      <c r="G18" s="62">
        <v>148500000</v>
      </c>
      <c r="H18" s="62">
        <v>15607044</v>
      </c>
      <c r="I18" s="38">
        <f>APRIL!I18+H18</f>
        <v>62197296</v>
      </c>
      <c r="J18" s="26"/>
      <c r="K18" s="26">
        <f>G18-I18</f>
        <v>86302704</v>
      </c>
      <c r="L18" s="14">
        <f t="shared" si="1"/>
        <v>41.883701010101007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93" t="s">
        <v>41</v>
      </c>
      <c r="B19" s="159" t="s">
        <v>42</v>
      </c>
      <c r="C19" s="160"/>
      <c r="D19" s="160"/>
      <c r="E19" s="124"/>
      <c r="F19" s="21"/>
      <c r="G19" s="22">
        <f>SUM(G20:G30)</f>
        <v>1517400000</v>
      </c>
      <c r="H19" s="22">
        <f>SUM(H20:H30)</f>
        <v>150932537</v>
      </c>
      <c r="I19" s="113">
        <f>SUM(I20:I30)</f>
        <v>523744471</v>
      </c>
      <c r="J19" s="103">
        <f>J20</f>
        <v>274000</v>
      </c>
      <c r="K19" s="22">
        <f>SUM(K20:K30)</f>
        <v>993655529</v>
      </c>
      <c r="L19" s="14">
        <f t="shared" si="1"/>
        <v>34.515913470409906</v>
      </c>
      <c r="M19" s="22" t="e">
        <f t="shared" ref="M19" si="4">M20+M21</f>
        <v>#REF!</v>
      </c>
      <c r="N19" s="15" t="e">
        <f>I19/#REF!*100</f>
        <v>#REF!</v>
      </c>
    </row>
    <row r="20" spans="1:14" ht="15.75" x14ac:dyDescent="0.25">
      <c r="A20" s="32" t="s">
        <v>43</v>
      </c>
      <c r="B20" s="55">
        <v>1</v>
      </c>
      <c r="C20" s="24" t="s">
        <v>45</v>
      </c>
      <c r="D20" s="24"/>
      <c r="E20" s="53"/>
      <c r="F20" s="54"/>
      <c r="G20" s="65">
        <v>900000000</v>
      </c>
      <c r="H20" s="65">
        <v>71361006</v>
      </c>
      <c r="I20" s="38">
        <f>APRIL!I20+H20</f>
        <v>327325903</v>
      </c>
      <c r="J20" s="104">
        <f>'[2]Alkes BHP'!$G$18</f>
        <v>274000</v>
      </c>
      <c r="K20" s="65">
        <f t="shared" ref="K20:K31" si="5">G20-I20</f>
        <v>572674097</v>
      </c>
      <c r="L20" s="14">
        <f t="shared" si="1"/>
        <v>36.369544777777776</v>
      </c>
      <c r="M20" s="65" t="e">
        <f>#REF!-I20</f>
        <v>#REF!</v>
      </c>
      <c r="N20" s="15" t="e">
        <f>I20/#REF!*100</f>
        <v>#REF!</v>
      </c>
    </row>
    <row r="21" spans="1:14" ht="15.75" x14ac:dyDescent="0.25">
      <c r="A21" s="32" t="s">
        <v>43</v>
      </c>
      <c r="B21" s="60">
        <v>2</v>
      </c>
      <c r="C21" s="24" t="s">
        <v>46</v>
      </c>
      <c r="D21" s="33"/>
      <c r="E21" s="17"/>
      <c r="F21" s="34"/>
      <c r="G21" s="26">
        <v>9000000</v>
      </c>
      <c r="H21" s="26"/>
      <c r="I21" s="38">
        <f>APRIL!I21+H21</f>
        <v>0</v>
      </c>
      <c r="J21" s="104"/>
      <c r="K21" s="65">
        <f t="shared" si="5"/>
        <v>9000000</v>
      </c>
      <c r="L21" s="14">
        <f t="shared" si="1"/>
        <v>0</v>
      </c>
      <c r="M21" s="65" t="e">
        <f>#REF!-I21</f>
        <v>#REF!</v>
      </c>
      <c r="N21" s="15" t="e">
        <f>I21/#REF!*100</f>
        <v>#REF!</v>
      </c>
    </row>
    <row r="22" spans="1:14" ht="15.75" x14ac:dyDescent="0.25">
      <c r="A22" s="32" t="s">
        <v>47</v>
      </c>
      <c r="B22" s="55">
        <v>3</v>
      </c>
      <c r="C22" s="29" t="s">
        <v>48</v>
      </c>
      <c r="D22" s="47"/>
      <c r="E22" s="47"/>
      <c r="F22" s="66"/>
      <c r="G22" s="67">
        <v>4500000</v>
      </c>
      <c r="H22" s="67"/>
      <c r="I22" s="38">
        <f>APRIL!I22+H22</f>
        <v>0</v>
      </c>
      <c r="J22" s="104"/>
      <c r="K22" s="65">
        <f t="shared" si="5"/>
        <v>4500000</v>
      </c>
      <c r="L22" s="14">
        <f t="shared" si="1"/>
        <v>0</v>
      </c>
      <c r="M22" s="65" t="e">
        <f>#REF!-I22</f>
        <v>#REF!</v>
      </c>
      <c r="N22" s="15" t="e">
        <f>I22/#REF!*100</f>
        <v>#REF!</v>
      </c>
    </row>
    <row r="23" spans="1:14" ht="15.75" x14ac:dyDescent="0.25">
      <c r="A23" s="32" t="s">
        <v>49</v>
      </c>
      <c r="B23" s="19">
        <v>4</v>
      </c>
      <c r="C23" s="29" t="s">
        <v>50</v>
      </c>
      <c r="D23" s="53"/>
      <c r="E23" s="24"/>
      <c r="F23" s="54"/>
      <c r="G23" s="65">
        <v>4500000</v>
      </c>
      <c r="H23" s="65"/>
      <c r="I23" s="38">
        <f>APRIL!I23+H23</f>
        <v>0</v>
      </c>
      <c r="J23" s="104"/>
      <c r="K23" s="65">
        <f t="shared" si="5"/>
        <v>4500000</v>
      </c>
      <c r="L23" s="14">
        <f t="shared" si="1"/>
        <v>0</v>
      </c>
      <c r="M23" s="65" t="e">
        <f>#REF!-I23</f>
        <v>#REF!</v>
      </c>
      <c r="N23" s="15" t="e">
        <f>I23/#REF!*100</f>
        <v>#REF!</v>
      </c>
    </row>
    <row r="24" spans="1:14" ht="15.75" x14ac:dyDescent="0.25">
      <c r="A24" s="32" t="s">
        <v>51</v>
      </c>
      <c r="B24" s="55">
        <v>5</v>
      </c>
      <c r="C24" s="29" t="s">
        <v>52</v>
      </c>
      <c r="D24" s="53"/>
      <c r="E24" s="24"/>
      <c r="F24" s="54"/>
      <c r="G24" s="65">
        <v>225000000</v>
      </c>
      <c r="H24" s="65">
        <v>49500000</v>
      </c>
      <c r="I24" s="38">
        <f>APRIL!I24+H24</f>
        <v>99250000</v>
      </c>
      <c r="J24" s="104"/>
      <c r="K24" s="65">
        <f t="shared" si="5"/>
        <v>125750000</v>
      </c>
      <c r="L24" s="14">
        <f t="shared" si="1"/>
        <v>44.111111111111114</v>
      </c>
      <c r="M24" s="65" t="e">
        <f>#REF!-I24</f>
        <v>#REF!</v>
      </c>
      <c r="N24" s="15" t="e">
        <f>I24/#REF!*100</f>
        <v>#REF!</v>
      </c>
    </row>
    <row r="25" spans="1:14" ht="15.75" x14ac:dyDescent="0.25">
      <c r="A25" s="32" t="s">
        <v>53</v>
      </c>
      <c r="B25" s="19">
        <v>6</v>
      </c>
      <c r="C25" s="29" t="s">
        <v>54</v>
      </c>
      <c r="D25" s="53"/>
      <c r="E25" s="24"/>
      <c r="F25" s="54"/>
      <c r="G25" s="65">
        <v>13500000</v>
      </c>
      <c r="H25" s="65"/>
      <c r="I25" s="38">
        <f>APRIL!I25+H25</f>
        <v>0</v>
      </c>
      <c r="J25" s="104"/>
      <c r="K25" s="65">
        <f t="shared" si="5"/>
        <v>13500000</v>
      </c>
      <c r="L25" s="14">
        <f t="shared" si="1"/>
        <v>0</v>
      </c>
      <c r="M25" s="65" t="e">
        <f>#REF!-I25</f>
        <v>#REF!</v>
      </c>
      <c r="N25" s="15" t="e">
        <f>I25/#REF!*100</f>
        <v>#REF!</v>
      </c>
    </row>
    <row r="26" spans="1:14" ht="15.75" x14ac:dyDescent="0.25">
      <c r="A26" s="32" t="s">
        <v>55</v>
      </c>
      <c r="B26" s="19">
        <v>7</v>
      </c>
      <c r="C26" s="24" t="s">
        <v>56</v>
      </c>
      <c r="D26" s="53"/>
      <c r="E26" s="24"/>
      <c r="F26" s="54"/>
      <c r="G26" s="65">
        <v>18000000</v>
      </c>
      <c r="H26" s="65"/>
      <c r="I26" s="38">
        <f>APRIL!I26+H26</f>
        <v>0</v>
      </c>
      <c r="J26" s="104"/>
      <c r="K26" s="65">
        <f t="shared" si="5"/>
        <v>18000000</v>
      </c>
      <c r="L26" s="14">
        <f t="shared" si="1"/>
        <v>0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 t="s">
        <v>57</v>
      </c>
      <c r="B27" s="19">
        <v>8</v>
      </c>
      <c r="C27" s="29" t="s">
        <v>58</v>
      </c>
      <c r="D27" s="59"/>
      <c r="E27" s="29"/>
      <c r="F27" s="25"/>
      <c r="G27" s="26">
        <v>72000000</v>
      </c>
      <c r="H27" s="26">
        <v>18556531</v>
      </c>
      <c r="I27" s="38">
        <f>APRIL!I27+H27</f>
        <v>41169668</v>
      </c>
      <c r="J27" s="104"/>
      <c r="K27" s="65">
        <f t="shared" si="5"/>
        <v>30830332</v>
      </c>
      <c r="L27" s="14">
        <f t="shared" si="1"/>
        <v>57.180094444444443</v>
      </c>
      <c r="M27" s="65" t="e">
        <f>#REF!-I27</f>
        <v>#REF!</v>
      </c>
      <c r="N27" s="15" t="e">
        <f>I27/#REF!*100</f>
        <v>#REF!</v>
      </c>
    </row>
    <row r="28" spans="1:14" ht="22.5" customHeight="1" x14ac:dyDescent="0.25">
      <c r="A28" s="32" t="s">
        <v>59</v>
      </c>
      <c r="B28" s="19">
        <v>9</v>
      </c>
      <c r="C28" s="24" t="s">
        <v>60</v>
      </c>
      <c r="D28" s="53"/>
      <c r="E28" s="24"/>
      <c r="F28" s="54"/>
      <c r="G28" s="65">
        <v>262800000</v>
      </c>
      <c r="H28" s="65">
        <v>11515000</v>
      </c>
      <c r="I28" s="38">
        <f>APRIL!I28+H28</f>
        <v>55998900</v>
      </c>
      <c r="J28" s="104"/>
      <c r="K28" s="65">
        <f t="shared" si="5"/>
        <v>206801100</v>
      </c>
      <c r="L28" s="14">
        <f t="shared" si="1"/>
        <v>21.308561643835617</v>
      </c>
      <c r="M28" s="65" t="e">
        <f>#REF!-I28</f>
        <v>#REF!</v>
      </c>
      <c r="N28" s="15" t="e">
        <f>I28/#REF!*100</f>
        <v>#REF!</v>
      </c>
    </row>
    <row r="29" spans="1:14" ht="26.25" customHeight="1" x14ac:dyDescent="0.25">
      <c r="A29" s="32" t="s">
        <v>61</v>
      </c>
      <c r="B29" s="60">
        <v>10</v>
      </c>
      <c r="C29" s="29" t="s">
        <v>62</v>
      </c>
      <c r="D29" s="59"/>
      <c r="E29" s="29"/>
      <c r="F29" s="25"/>
      <c r="G29" s="26">
        <v>3600000</v>
      </c>
      <c r="H29" s="26"/>
      <c r="I29" s="38">
        <f>APRIL!I29+H29</f>
        <v>0</v>
      </c>
      <c r="J29" s="104"/>
      <c r="K29" s="65">
        <f t="shared" si="5"/>
        <v>3600000</v>
      </c>
      <c r="L29" s="14">
        <f t="shared" si="1"/>
        <v>0</v>
      </c>
      <c r="M29" s="65" t="e">
        <f>#REF!-I29</f>
        <v>#REF!</v>
      </c>
      <c r="N29" s="15" t="e">
        <f>I29/#REF!*100</f>
        <v>#REF!</v>
      </c>
    </row>
    <row r="30" spans="1:14" ht="15.75" x14ac:dyDescent="0.25">
      <c r="A30" s="32" t="s">
        <v>63</v>
      </c>
      <c r="B30" s="60">
        <v>11</v>
      </c>
      <c r="C30" s="29" t="s">
        <v>64</v>
      </c>
      <c r="D30" s="59"/>
      <c r="E30" s="29"/>
      <c r="F30" s="25"/>
      <c r="G30" s="26">
        <v>4500000</v>
      </c>
      <c r="H30" s="26"/>
      <c r="I30" s="38">
        <f>APRIL!I30+H30</f>
        <v>0</v>
      </c>
      <c r="J30" s="104"/>
      <c r="K30" s="65">
        <f t="shared" si="5"/>
        <v>4500000</v>
      </c>
      <c r="L30" s="14">
        <f t="shared" si="1"/>
        <v>0</v>
      </c>
      <c r="M30" s="65" t="e">
        <f>#REF!-I30</f>
        <v>#REF!</v>
      </c>
      <c r="N30" s="15" t="e">
        <f>I30/#REF!*100</f>
        <v>#REF!</v>
      </c>
    </row>
    <row r="31" spans="1:14" ht="15.75" x14ac:dyDescent="0.25">
      <c r="A31" s="32" t="s">
        <v>65</v>
      </c>
      <c r="B31" s="57" t="s">
        <v>66</v>
      </c>
      <c r="C31" s="20"/>
      <c r="D31" s="124"/>
      <c r="E31" s="20"/>
      <c r="F31" s="21"/>
      <c r="G31" s="22">
        <v>4500000000</v>
      </c>
      <c r="H31" s="22">
        <v>870321933</v>
      </c>
      <c r="I31" s="113">
        <f>APRIL!I31+H31</f>
        <v>3323709112</v>
      </c>
      <c r="J31" s="103">
        <f>'[2]OBAT BLUD'!$G$57</f>
        <v>1522005</v>
      </c>
      <c r="K31" s="22">
        <f t="shared" si="5"/>
        <v>1176290888</v>
      </c>
      <c r="L31" s="14">
        <f t="shared" si="1"/>
        <v>73.860202488888888</v>
      </c>
      <c r="M31" s="22" t="e">
        <f>#REF!-I31</f>
        <v>#REF!</v>
      </c>
      <c r="N31" s="15" t="e">
        <f>I31/#REF!*100</f>
        <v>#REF!</v>
      </c>
    </row>
    <row r="32" spans="1:14" ht="15.75" x14ac:dyDescent="0.25">
      <c r="A32" s="32" t="s">
        <v>67</v>
      </c>
      <c r="B32" s="69" t="s">
        <v>68</v>
      </c>
      <c r="C32" s="70"/>
      <c r="D32" s="20"/>
      <c r="E32" s="71"/>
      <c r="F32" s="72"/>
      <c r="G32" s="22">
        <f t="shared" ref="G32:K32" si="6">SUM(G33:G35)</f>
        <v>4005000000</v>
      </c>
      <c r="H32" s="22">
        <f>SUM(H33:H35)</f>
        <v>338217788</v>
      </c>
      <c r="I32" s="113">
        <f>SUM(I33:I35)</f>
        <v>1222194326</v>
      </c>
      <c r="J32" s="103"/>
      <c r="K32" s="22">
        <f t="shared" si="6"/>
        <v>2782805674</v>
      </c>
      <c r="L32" s="14">
        <f t="shared" si="1"/>
        <v>30.516712259675405</v>
      </c>
      <c r="M32" s="22" t="e">
        <f>SUM(M33:M34)</f>
        <v>#REF!</v>
      </c>
      <c r="N32" s="15" t="e">
        <f>I32/#REF!*100</f>
        <v>#REF!</v>
      </c>
    </row>
    <row r="33" spans="1:14" ht="15.75" x14ac:dyDescent="0.25">
      <c r="A33" s="32"/>
      <c r="B33" s="123">
        <v>1</v>
      </c>
      <c r="C33" s="42" t="s">
        <v>69</v>
      </c>
      <c r="D33" s="24"/>
      <c r="E33" s="71"/>
      <c r="F33" s="72"/>
      <c r="G33" s="65">
        <v>3348000000</v>
      </c>
      <c r="H33" s="65">
        <v>292032783</v>
      </c>
      <c r="I33" s="38">
        <f>APRIL!I33+H33</f>
        <v>1079677611</v>
      </c>
      <c r="J33" s="104"/>
      <c r="K33" s="65">
        <f>G33-I33</f>
        <v>2268322389</v>
      </c>
      <c r="L33" s="14">
        <f t="shared" si="1"/>
        <v>32.24843521505376</v>
      </c>
      <c r="M33" s="65" t="e">
        <f>#REF!-I33</f>
        <v>#REF!</v>
      </c>
      <c r="N33" s="15" t="e">
        <f>I33/#REF!*100</f>
        <v>#REF!</v>
      </c>
    </row>
    <row r="34" spans="1:14" ht="15.75" x14ac:dyDescent="0.25">
      <c r="A34" s="32"/>
      <c r="B34" s="123">
        <v>2</v>
      </c>
      <c r="C34" s="42" t="s">
        <v>70</v>
      </c>
      <c r="D34" s="24"/>
      <c r="E34" s="71"/>
      <c r="F34" s="72"/>
      <c r="G34" s="65">
        <v>387000000</v>
      </c>
      <c r="H34" s="65">
        <v>30117500</v>
      </c>
      <c r="I34" s="38">
        <f>APRIL!I34+H34</f>
        <v>91732500</v>
      </c>
      <c r="J34" s="104"/>
      <c r="K34" s="65">
        <f>G34-I34</f>
        <v>295267500</v>
      </c>
      <c r="L34" s="14">
        <f t="shared" si="1"/>
        <v>23.703488372093023</v>
      </c>
      <c r="M34" s="65" t="e">
        <f>#REF!-I34</f>
        <v>#REF!</v>
      </c>
      <c r="N34" s="15" t="e">
        <f>I34/#REF!*100</f>
        <v>#REF!</v>
      </c>
    </row>
    <row r="35" spans="1:14" ht="15.75" x14ac:dyDescent="0.25">
      <c r="A35" s="32"/>
      <c r="B35" s="123">
        <v>3</v>
      </c>
      <c r="C35" s="42" t="s">
        <v>71</v>
      </c>
      <c r="D35" s="24"/>
      <c r="E35" s="71"/>
      <c r="F35" s="72"/>
      <c r="G35" s="65">
        <v>270000000</v>
      </c>
      <c r="H35" s="65">
        <v>16067505</v>
      </c>
      <c r="I35" s="38">
        <f>APRIL!I35+H35</f>
        <v>50784215</v>
      </c>
      <c r="J35" s="104"/>
      <c r="K35" s="65">
        <f>G35-I35</f>
        <v>219215785</v>
      </c>
      <c r="L35" s="14"/>
      <c r="M35" s="65"/>
      <c r="N35" s="15"/>
    </row>
    <row r="36" spans="1:14" ht="15.75" x14ac:dyDescent="0.25">
      <c r="A36" s="32" t="s">
        <v>74</v>
      </c>
      <c r="B36" s="49" t="s">
        <v>75</v>
      </c>
      <c r="C36" s="33"/>
      <c r="D36" s="75"/>
      <c r="E36" s="33"/>
      <c r="F36" s="34"/>
      <c r="G36" s="31">
        <f t="shared" ref="G36:M36" si="7">G37+G38</f>
        <v>126000000</v>
      </c>
      <c r="H36" s="31">
        <f>SUM(H37:H38)</f>
        <v>18770904</v>
      </c>
      <c r="I36" s="113">
        <f>SUM(I37:I38)</f>
        <v>57296462</v>
      </c>
      <c r="J36" s="105"/>
      <c r="K36" s="31">
        <f t="shared" si="7"/>
        <v>68703538</v>
      </c>
      <c r="L36" s="14">
        <f t="shared" ref="L36:L58" si="8">I36/G36*100</f>
        <v>45.47338253968254</v>
      </c>
      <c r="M36" s="31" t="e">
        <f t="shared" si="7"/>
        <v>#REF!</v>
      </c>
      <c r="N36" s="15" t="e">
        <f>I36/#REF!*100</f>
        <v>#REF!</v>
      </c>
    </row>
    <row r="37" spans="1:14" ht="15.75" x14ac:dyDescent="0.25">
      <c r="A37" s="32" t="s">
        <v>76</v>
      </c>
      <c r="B37" s="23">
        <v>1</v>
      </c>
      <c r="C37" s="29" t="s">
        <v>77</v>
      </c>
      <c r="D37" s="73"/>
      <c r="E37" s="29"/>
      <c r="F37" s="25"/>
      <c r="G37" s="26">
        <v>54000000</v>
      </c>
      <c r="H37" s="26">
        <v>11480000</v>
      </c>
      <c r="I37" s="38">
        <f>APRIL!I37+H37</f>
        <v>29540000</v>
      </c>
      <c r="J37" s="106"/>
      <c r="K37" s="26">
        <f>G37-I37</f>
        <v>24460000</v>
      </c>
      <c r="L37" s="14">
        <f t="shared" si="8"/>
        <v>54.703703703703695</v>
      </c>
      <c r="M37" s="26" t="e">
        <f>#REF!-I37</f>
        <v>#REF!</v>
      </c>
      <c r="N37" s="15" t="e">
        <f>I37/#REF!*100</f>
        <v>#REF!</v>
      </c>
    </row>
    <row r="38" spans="1:14" ht="15.75" x14ac:dyDescent="0.25">
      <c r="A38" s="32" t="s">
        <v>78</v>
      </c>
      <c r="B38" s="55">
        <v>2</v>
      </c>
      <c r="C38" s="24" t="s">
        <v>79</v>
      </c>
      <c r="D38" s="74"/>
      <c r="E38" s="24"/>
      <c r="F38" s="54"/>
      <c r="G38" s="26">
        <v>72000000</v>
      </c>
      <c r="H38" s="26">
        <v>7290904</v>
      </c>
      <c r="I38" s="38">
        <f>APRIL!I38+H38</f>
        <v>27756462</v>
      </c>
      <c r="J38" s="106"/>
      <c r="K38" s="26">
        <f>G38-I38</f>
        <v>44243538</v>
      </c>
      <c r="L38" s="14">
        <f t="shared" si="8"/>
        <v>38.550641666666671</v>
      </c>
      <c r="M38" s="26" t="e">
        <f>#REF!-I38</f>
        <v>#REF!</v>
      </c>
      <c r="N38" s="15" t="e">
        <f>I38/#REF!*100</f>
        <v>#REF!</v>
      </c>
    </row>
    <row r="39" spans="1:14" ht="15.75" x14ac:dyDescent="0.25">
      <c r="A39" s="32" t="s">
        <v>80</v>
      </c>
      <c r="B39" s="57" t="s">
        <v>81</v>
      </c>
      <c r="C39" s="76"/>
      <c r="D39" s="76"/>
      <c r="E39" s="20"/>
      <c r="F39" s="21"/>
      <c r="G39" s="22">
        <f t="shared" ref="G39:M39" si="9">SUM(G40:G42)</f>
        <v>171000000</v>
      </c>
      <c r="H39" s="22">
        <f>SUM(H40:H42)</f>
        <v>2952378</v>
      </c>
      <c r="I39" s="113">
        <f>SUM(I40:I42)</f>
        <v>46395198</v>
      </c>
      <c r="J39" s="103"/>
      <c r="K39" s="22">
        <f t="shared" si="9"/>
        <v>124604802</v>
      </c>
      <c r="L39" s="14">
        <f t="shared" si="8"/>
        <v>27.131694736842103</v>
      </c>
      <c r="M39" s="22" t="e">
        <f t="shared" si="9"/>
        <v>#REF!</v>
      </c>
      <c r="N39" s="15" t="e">
        <f>I39/#REF!*100</f>
        <v>#REF!</v>
      </c>
    </row>
    <row r="40" spans="1:14" ht="15.75" x14ac:dyDescent="0.25">
      <c r="A40" s="32"/>
      <c r="B40" s="79" t="s">
        <v>82</v>
      </c>
      <c r="C40" s="76"/>
      <c r="D40" s="76"/>
      <c r="E40" s="20"/>
      <c r="F40" s="21"/>
      <c r="G40" s="65">
        <v>72000000</v>
      </c>
      <c r="H40" s="65">
        <v>2952378</v>
      </c>
      <c r="I40" s="38">
        <f>APRIL!I40+H40</f>
        <v>46395198</v>
      </c>
      <c r="J40" s="104"/>
      <c r="K40" s="65">
        <f>G40-I40</f>
        <v>25604802</v>
      </c>
      <c r="L40" s="14">
        <f t="shared" si="8"/>
        <v>64.437775000000002</v>
      </c>
      <c r="M40" s="65" t="e">
        <f>#REF!-I40</f>
        <v>#REF!</v>
      </c>
      <c r="N40" s="15" t="e">
        <f>I40/#REF!*100</f>
        <v>#REF!</v>
      </c>
    </row>
    <row r="41" spans="1:14" ht="15.75" x14ac:dyDescent="0.25">
      <c r="A41" s="32"/>
      <c r="B41" s="79" t="s">
        <v>83</v>
      </c>
      <c r="C41" s="76"/>
      <c r="D41" s="76"/>
      <c r="E41" s="20"/>
      <c r="F41" s="21"/>
      <c r="G41" s="65">
        <v>90000000</v>
      </c>
      <c r="H41" s="65"/>
      <c r="I41" s="38">
        <f>APRIL!I41+H41</f>
        <v>0</v>
      </c>
      <c r="J41" s="104"/>
      <c r="K41" s="65">
        <f>G41-I41</f>
        <v>90000000</v>
      </c>
      <c r="L41" s="14">
        <f t="shared" si="8"/>
        <v>0</v>
      </c>
      <c r="M41" s="65" t="e">
        <f>#REF!-I41</f>
        <v>#REF!</v>
      </c>
      <c r="N41" s="15" t="e">
        <f>I41/#REF!*100</f>
        <v>#REF!</v>
      </c>
    </row>
    <row r="42" spans="1:14" ht="15.75" x14ac:dyDescent="0.25">
      <c r="A42" s="32"/>
      <c r="B42" s="79" t="s">
        <v>84</v>
      </c>
      <c r="C42" s="76"/>
      <c r="D42" s="76"/>
      <c r="E42" s="20"/>
      <c r="F42" s="21"/>
      <c r="G42" s="65">
        <v>9000000</v>
      </c>
      <c r="H42" s="65"/>
      <c r="I42" s="38">
        <f>APRIL!I42+H42</f>
        <v>0</v>
      </c>
      <c r="J42" s="104"/>
      <c r="K42" s="65">
        <f>G42-I42</f>
        <v>9000000</v>
      </c>
      <c r="L42" s="14">
        <f t="shared" si="8"/>
        <v>0</v>
      </c>
      <c r="M42" s="65" t="e">
        <f>#REF!-I42</f>
        <v>#REF!</v>
      </c>
      <c r="N42" s="15" t="e">
        <f>I42/#REF!*100</f>
        <v>#REF!</v>
      </c>
    </row>
    <row r="43" spans="1:14" ht="15.75" x14ac:dyDescent="0.25">
      <c r="A43" s="32" t="s">
        <v>85</v>
      </c>
      <c r="B43" s="49" t="s">
        <v>86</v>
      </c>
      <c r="C43" s="33"/>
      <c r="D43" s="17"/>
      <c r="E43" s="33"/>
      <c r="F43" s="28"/>
      <c r="G43" s="31">
        <f>SUM(G44:G45)</f>
        <v>76500000</v>
      </c>
      <c r="H43" s="31">
        <f>SUM(H44:H46)</f>
        <v>900000</v>
      </c>
      <c r="I43" s="113">
        <f>SUM(I44:I46)</f>
        <v>14825000</v>
      </c>
      <c r="J43" s="105"/>
      <c r="K43" s="31">
        <f>SUM(K44:K45)</f>
        <v>63475000</v>
      </c>
      <c r="L43" s="14">
        <f t="shared" si="8"/>
        <v>19.379084967320264</v>
      </c>
      <c r="M43" s="31" t="e">
        <f>SUM(M44:M45)</f>
        <v>#REF!</v>
      </c>
      <c r="N43" s="15" t="e">
        <f>I43/#REF!*100</f>
        <v>#REF!</v>
      </c>
    </row>
    <row r="44" spans="1:14" ht="15.75" x14ac:dyDescent="0.25">
      <c r="A44" s="77"/>
      <c r="B44" s="23" t="s">
        <v>72</v>
      </c>
      <c r="C44" s="29" t="s">
        <v>87</v>
      </c>
      <c r="D44" s="59"/>
      <c r="E44" s="29"/>
      <c r="F44" s="18"/>
      <c r="G44" s="26">
        <v>22500000</v>
      </c>
      <c r="H44" s="26"/>
      <c r="I44" s="38">
        <f>APRIL!I44+H44</f>
        <v>2525000</v>
      </c>
      <c r="J44" s="106"/>
      <c r="K44" s="26">
        <f>G44-I44</f>
        <v>19975000</v>
      </c>
      <c r="L44" s="14">
        <f t="shared" si="8"/>
        <v>11.222222222222221</v>
      </c>
      <c r="M44" s="26" t="e">
        <f>#REF!-I44</f>
        <v>#REF!</v>
      </c>
      <c r="N44" s="15" t="e">
        <f>I44/#REF!*100</f>
        <v>#REF!</v>
      </c>
    </row>
    <row r="45" spans="1:14" ht="15.75" x14ac:dyDescent="0.25">
      <c r="A45" s="77"/>
      <c r="B45" s="23" t="s">
        <v>73</v>
      </c>
      <c r="C45" s="29" t="s">
        <v>88</v>
      </c>
      <c r="D45" s="59"/>
      <c r="E45" s="29"/>
      <c r="F45" s="18"/>
      <c r="G45" s="26">
        <v>54000000</v>
      </c>
      <c r="H45" s="26"/>
      <c r="I45" s="38">
        <f>APRIL!I45+H45</f>
        <v>10500000</v>
      </c>
      <c r="J45" s="106"/>
      <c r="K45" s="26">
        <f>G45-I45</f>
        <v>43500000</v>
      </c>
      <c r="L45" s="14">
        <f t="shared" si="8"/>
        <v>19.444444444444446</v>
      </c>
      <c r="M45" s="26" t="e">
        <f>#REF!-I45</f>
        <v>#REF!</v>
      </c>
      <c r="N45" s="15" t="e">
        <f>I45/#REF!*100</f>
        <v>#REF!</v>
      </c>
    </row>
    <row r="46" spans="1:14" ht="15.75" x14ac:dyDescent="0.25">
      <c r="A46" s="77"/>
      <c r="B46" s="23">
        <v>3</v>
      </c>
      <c r="C46" s="112" t="s">
        <v>110</v>
      </c>
      <c r="D46" s="59"/>
      <c r="E46" s="29"/>
      <c r="F46" s="18"/>
      <c r="G46" s="26">
        <v>5400000</v>
      </c>
      <c r="H46" s="26">
        <v>900000</v>
      </c>
      <c r="I46" s="38">
        <f>APRIL!I46+H46</f>
        <v>1800000</v>
      </c>
      <c r="J46" s="106"/>
      <c r="K46" s="26">
        <f>G46-I46</f>
        <v>3600000</v>
      </c>
      <c r="L46" s="14">
        <f t="shared" si="8"/>
        <v>33.333333333333329</v>
      </c>
      <c r="M46" s="26"/>
      <c r="N46" s="15"/>
    </row>
    <row r="47" spans="1:14" ht="15.75" x14ac:dyDescent="0.25">
      <c r="A47" s="32" t="s">
        <v>89</v>
      </c>
      <c r="B47" s="57" t="s">
        <v>90</v>
      </c>
      <c r="C47" s="61"/>
      <c r="D47" s="20"/>
      <c r="E47" s="20"/>
      <c r="F47" s="80"/>
      <c r="G47" s="22">
        <v>22500000</v>
      </c>
      <c r="H47" s="22">
        <v>1688000</v>
      </c>
      <c r="I47" s="38">
        <f>H47+APRIL!I47</f>
        <v>1688000</v>
      </c>
      <c r="J47" s="106"/>
      <c r="K47" s="22">
        <f>G47-I47</f>
        <v>20812000</v>
      </c>
      <c r="L47" s="14">
        <f t="shared" si="8"/>
        <v>7.5022222222222226</v>
      </c>
      <c r="M47" s="22" t="e">
        <f>#REF!-I47</f>
        <v>#REF!</v>
      </c>
      <c r="N47" s="15" t="e">
        <f>I47/#REF!*100</f>
        <v>#REF!</v>
      </c>
    </row>
    <row r="48" spans="1:14" ht="15.75" x14ac:dyDescent="0.25">
      <c r="A48" s="32" t="s">
        <v>91</v>
      </c>
      <c r="B48" s="57" t="s">
        <v>92</v>
      </c>
      <c r="C48" s="76"/>
      <c r="D48" s="124"/>
      <c r="E48" s="20"/>
      <c r="F48" s="80"/>
      <c r="G48" s="22">
        <f>SUM(G49:G49)</f>
        <v>13500000</v>
      </c>
      <c r="H48" s="22"/>
      <c r="I48" s="38"/>
      <c r="J48" s="103"/>
      <c r="K48" s="22">
        <f>SUM(K49:K49)</f>
        <v>13500000</v>
      </c>
      <c r="L48" s="14">
        <f t="shared" si="8"/>
        <v>0</v>
      </c>
      <c r="M48" s="22" t="e">
        <f>SUM(M49:M49)</f>
        <v>#REF!</v>
      </c>
      <c r="N48" s="15" t="e">
        <f>I48/#REF!*100</f>
        <v>#REF!</v>
      </c>
    </row>
    <row r="49" spans="1:14" ht="15.75" x14ac:dyDescent="0.25">
      <c r="A49" s="77"/>
      <c r="B49" s="23">
        <v>2</v>
      </c>
      <c r="C49" s="73" t="s">
        <v>93</v>
      </c>
      <c r="D49" s="17"/>
      <c r="E49" s="29"/>
      <c r="F49" s="28"/>
      <c r="G49" s="26">
        <v>13500000</v>
      </c>
      <c r="H49" s="26"/>
      <c r="I49" s="38"/>
      <c r="J49" s="106"/>
      <c r="K49" s="26">
        <f>G49-I49</f>
        <v>13500000</v>
      </c>
      <c r="L49" s="14">
        <f t="shared" si="8"/>
        <v>0</v>
      </c>
      <c r="M49" s="26" t="e">
        <f>#REF!-I49</f>
        <v>#REF!</v>
      </c>
      <c r="N49" s="15" t="e">
        <f>I49/#REF!*100</f>
        <v>#REF!</v>
      </c>
    </row>
    <row r="50" spans="1:14" ht="15.75" x14ac:dyDescent="0.25">
      <c r="A50" s="32" t="s">
        <v>94</v>
      </c>
      <c r="B50" s="83" t="s">
        <v>95</v>
      </c>
      <c r="C50" s="33"/>
      <c r="D50" s="76"/>
      <c r="E50" s="33"/>
      <c r="F50" s="28"/>
      <c r="G50" s="31">
        <f t="shared" ref="G50:M50" si="10">SUM(G51:G55)</f>
        <v>225000000</v>
      </c>
      <c r="H50" s="31">
        <f>SUM(H51:H55)</f>
        <v>101686849</v>
      </c>
      <c r="I50" s="113">
        <f>SUM(I51:I55)</f>
        <v>163779744</v>
      </c>
      <c r="J50" s="105"/>
      <c r="K50" s="31">
        <f t="shared" si="10"/>
        <v>61220256</v>
      </c>
      <c r="L50" s="14">
        <f t="shared" si="8"/>
        <v>72.790997333333323</v>
      </c>
      <c r="M50" s="31" t="e">
        <f t="shared" si="10"/>
        <v>#REF!</v>
      </c>
      <c r="N50" s="15" t="e">
        <f>I50/#REF!*100</f>
        <v>#REF!</v>
      </c>
    </row>
    <row r="51" spans="1:14" ht="15.75" x14ac:dyDescent="0.25">
      <c r="A51" s="16"/>
      <c r="B51" s="84">
        <v>1</v>
      </c>
      <c r="C51" s="29" t="s">
        <v>96</v>
      </c>
      <c r="D51" s="74"/>
      <c r="E51" s="29"/>
      <c r="F51" s="18"/>
      <c r="G51" s="26">
        <v>135000000</v>
      </c>
      <c r="H51" s="26">
        <v>101686849</v>
      </c>
      <c r="I51" s="38">
        <f>APRIL!I51+H51</f>
        <v>116329464</v>
      </c>
      <c r="J51" s="106"/>
      <c r="K51" s="26">
        <f>G51-I51</f>
        <v>18670536</v>
      </c>
      <c r="L51" s="14">
        <f t="shared" si="8"/>
        <v>86.169973333333331</v>
      </c>
      <c r="M51" s="26" t="e">
        <f>#REF!-I51</f>
        <v>#REF!</v>
      </c>
      <c r="N51" s="15" t="e">
        <f>I51/#REF!*100</f>
        <v>#REF!</v>
      </c>
    </row>
    <row r="52" spans="1:14" ht="15.75" x14ac:dyDescent="0.25">
      <c r="A52" s="16"/>
      <c r="B52" s="23">
        <v>2</v>
      </c>
      <c r="C52" s="85" t="s">
        <v>97</v>
      </c>
      <c r="D52" s="29"/>
      <c r="E52" s="85"/>
      <c r="F52" s="86"/>
      <c r="G52" s="38">
        <v>27000000</v>
      </c>
      <c r="H52" s="38"/>
      <c r="I52" s="38">
        <f>APRIL!I52</f>
        <v>0</v>
      </c>
      <c r="J52" s="106"/>
      <c r="K52" s="26">
        <f>G52-I52</f>
        <v>27000000</v>
      </c>
      <c r="L52" s="14">
        <f t="shared" si="8"/>
        <v>0</v>
      </c>
      <c r="M52" s="26" t="e">
        <f>#REF!-I52</f>
        <v>#REF!</v>
      </c>
      <c r="N52" s="15" t="e">
        <f>I52/#REF!*100</f>
        <v>#REF!</v>
      </c>
    </row>
    <row r="53" spans="1:14" ht="15.75" x14ac:dyDescent="0.25">
      <c r="A53" s="16"/>
      <c r="B53" s="87">
        <v>3</v>
      </c>
      <c r="C53" s="30" t="s">
        <v>98</v>
      </c>
      <c r="D53" s="29"/>
      <c r="E53" s="29"/>
      <c r="F53" s="25"/>
      <c r="G53" s="26">
        <v>4500000</v>
      </c>
      <c r="H53" s="26"/>
      <c r="I53" s="38">
        <f>APRIL!I53</f>
        <v>0</v>
      </c>
      <c r="J53" s="106"/>
      <c r="K53" s="26">
        <f>G53-I53</f>
        <v>4500000</v>
      </c>
      <c r="L53" s="14">
        <f t="shared" si="8"/>
        <v>0</v>
      </c>
      <c r="M53" s="26" t="e">
        <f>#REF!-I53</f>
        <v>#REF!</v>
      </c>
      <c r="N53" s="15" t="e">
        <f>I53/#REF!*100</f>
        <v>#REF!</v>
      </c>
    </row>
    <row r="54" spans="1:14" ht="15.75" x14ac:dyDescent="0.25">
      <c r="A54" s="77"/>
      <c r="B54" s="82">
        <v>4</v>
      </c>
      <c r="C54" s="53" t="s">
        <v>99</v>
      </c>
      <c r="D54" s="88"/>
      <c r="E54" s="24"/>
      <c r="F54" s="81"/>
      <c r="G54" s="65">
        <v>54000000</v>
      </c>
      <c r="H54" s="65"/>
      <c r="I54" s="38">
        <f>APRIL!I54</f>
        <v>47450280</v>
      </c>
      <c r="J54" s="106"/>
      <c r="K54" s="26">
        <f>G54-I54</f>
        <v>6549720</v>
      </c>
      <c r="L54" s="14">
        <f>I54/G54*100</f>
        <v>87.870888888888885</v>
      </c>
      <c r="M54" s="26" t="e">
        <f>#REF!-I54</f>
        <v>#REF!</v>
      </c>
      <c r="N54" s="15" t="e">
        <f>I54/#REF!*100</f>
        <v>#REF!</v>
      </c>
    </row>
    <row r="55" spans="1:14" ht="15.75" x14ac:dyDescent="0.25">
      <c r="A55" s="78"/>
      <c r="B55" s="82">
        <v>5</v>
      </c>
      <c r="C55" s="53" t="s">
        <v>100</v>
      </c>
      <c r="D55" s="88"/>
      <c r="E55" s="24"/>
      <c r="F55" s="81"/>
      <c r="G55" s="65">
        <v>4500000</v>
      </c>
      <c r="H55" s="65"/>
      <c r="I55" s="38">
        <f>APRIL!I55</f>
        <v>0</v>
      </c>
      <c r="J55" s="106"/>
      <c r="K55" s="26">
        <f>G55-I55</f>
        <v>4500000</v>
      </c>
      <c r="L55" s="14">
        <f t="shared" si="8"/>
        <v>0</v>
      </c>
      <c r="M55" s="26" t="e">
        <f>#REF!-I55</f>
        <v>#REF!</v>
      </c>
      <c r="N55" s="15" t="e">
        <f>I55/#REF!*100</f>
        <v>#REF!</v>
      </c>
    </row>
    <row r="56" spans="1:14" ht="15.75" x14ac:dyDescent="0.25">
      <c r="A56" s="16" t="s">
        <v>101</v>
      </c>
      <c r="B56" s="19" t="s">
        <v>102</v>
      </c>
      <c r="C56" s="76"/>
      <c r="D56" s="20"/>
      <c r="E56" s="20"/>
      <c r="F56" s="21"/>
      <c r="G56" s="22">
        <f>SUM(G57:G57)</f>
        <v>54000000</v>
      </c>
      <c r="H56" s="22">
        <f>H57</f>
        <v>6690000</v>
      </c>
      <c r="I56" s="113">
        <f>H56+MARET!I56</f>
        <v>20640000</v>
      </c>
      <c r="J56" s="103"/>
      <c r="K56" s="22">
        <f>SUM(K57:K57)</f>
        <v>33360000</v>
      </c>
      <c r="L56" s="14">
        <f>I56/G56*100</f>
        <v>38.222222222222221</v>
      </c>
      <c r="M56" s="22" t="e">
        <f>SUM(M57:M57)</f>
        <v>#REF!</v>
      </c>
      <c r="N56" s="15" t="e">
        <f>I56/#REF!*100</f>
        <v>#REF!</v>
      </c>
    </row>
    <row r="57" spans="1:14" ht="15.75" x14ac:dyDescent="0.25">
      <c r="A57" s="78"/>
      <c r="B57" s="19">
        <v>1</v>
      </c>
      <c r="C57" s="89" t="s">
        <v>103</v>
      </c>
      <c r="D57" s="24"/>
      <c r="E57" s="24"/>
      <c r="F57" s="21"/>
      <c r="G57" s="65">
        <v>54000000</v>
      </c>
      <c r="H57" s="65">
        <v>6690000</v>
      </c>
      <c r="I57" s="38">
        <f>H57+APRIL!I57</f>
        <v>20640000</v>
      </c>
      <c r="J57" s="104"/>
      <c r="K57" s="65">
        <f>G57-I57</f>
        <v>33360000</v>
      </c>
      <c r="L57" s="14">
        <f t="shared" si="8"/>
        <v>38.222222222222221</v>
      </c>
      <c r="M57" s="65" t="e">
        <f>#REF!-I57</f>
        <v>#REF!</v>
      </c>
      <c r="N57" s="15" t="e">
        <f>I57/#REF!*100</f>
        <v>#REF!</v>
      </c>
    </row>
    <row r="58" spans="1:14" ht="12.75" customHeight="1" x14ac:dyDescent="0.25">
      <c r="A58" s="16" t="s">
        <v>104</v>
      </c>
      <c r="B58" s="60" t="s">
        <v>105</v>
      </c>
      <c r="C58" s="74"/>
      <c r="D58" s="88"/>
      <c r="E58" s="24"/>
      <c r="F58" s="81"/>
      <c r="G58" s="22">
        <v>4500000</v>
      </c>
      <c r="H58" s="22"/>
      <c r="I58" s="38">
        <f>H58+MARET!I58</f>
        <v>0</v>
      </c>
      <c r="J58" s="103"/>
      <c r="K58" s="22">
        <f>G58-I58</f>
        <v>4500000</v>
      </c>
      <c r="L58" s="14">
        <f t="shared" si="8"/>
        <v>0</v>
      </c>
      <c r="M58" s="22" t="e">
        <f>#REF!-I58</f>
        <v>#REF!</v>
      </c>
      <c r="N58" s="15" t="e">
        <f>I58/#REF!*100</f>
        <v>#REF!</v>
      </c>
    </row>
    <row r="59" spans="1:14" ht="12.75" customHeight="1" x14ac:dyDescent="0.2">
      <c r="A59" s="138"/>
      <c r="B59" s="140" t="s">
        <v>106</v>
      </c>
      <c r="C59" s="141"/>
      <c r="D59" s="141"/>
      <c r="E59" s="141"/>
      <c r="F59" s="142"/>
      <c r="G59" s="146">
        <f>G8+G11+G13+G16+G17+G19+G31+G32+G36+G39++G43+G50+G56+G58</f>
        <v>11802900000</v>
      </c>
      <c r="H59" s="146">
        <f>H8+H11+H13+H16+H17+H19+H31+H32+H36+H39++H43+H50+H56+H58</f>
        <v>1610935228</v>
      </c>
      <c r="I59" s="146">
        <f>I8+I11+I13+I16+I17+I19+I31+I32+I36+I39++I43+I50+I56+I58</f>
        <v>5907293203</v>
      </c>
      <c r="J59" s="146">
        <f>J8+J11+J13+J16+J17+J19+J31+J32+J36+J39++J43+J50+J56+J58</f>
        <v>1796005</v>
      </c>
      <c r="K59" s="146">
        <f>K8+K11+K13+K16+K17+K19+K31+K32+K36+K39++K43+K50+K56+K58</f>
        <v>5897406797</v>
      </c>
      <c r="L59" s="157">
        <f>I59/G59*100</f>
        <v>50.049506502639183</v>
      </c>
      <c r="M59" s="146" t="e">
        <f>+#REF!+#REF!+#REF!</f>
        <v>#REF!</v>
      </c>
      <c r="N59" s="157" t="e">
        <f>I59/#REF!*100</f>
        <v>#REF!</v>
      </c>
    </row>
    <row r="60" spans="1:14" ht="12.75" customHeight="1" x14ac:dyDescent="0.2">
      <c r="A60" s="139"/>
      <c r="B60" s="143"/>
      <c r="C60" s="144"/>
      <c r="D60" s="144"/>
      <c r="E60" s="144"/>
      <c r="F60" s="145"/>
      <c r="G60" s="147"/>
      <c r="H60" s="147"/>
      <c r="I60" s="147"/>
      <c r="J60" s="147"/>
      <c r="K60" s="147"/>
      <c r="L60" s="158"/>
      <c r="M60" s="147"/>
      <c r="N60" s="158"/>
    </row>
    <row r="63" spans="1:14" ht="15" x14ac:dyDescent="0.2">
      <c r="C63" s="121" t="s">
        <v>113</v>
      </c>
      <c r="D63" s="121"/>
      <c r="E63" s="114"/>
      <c r="F63" s="162"/>
      <c r="G63" s="162"/>
      <c r="H63" s="114"/>
      <c r="M63" s="90"/>
    </row>
    <row r="64" spans="1:14" ht="14.25" x14ac:dyDescent="0.2">
      <c r="C64" s="163"/>
      <c r="D64" s="163"/>
      <c r="E64" s="163"/>
      <c r="F64" s="163"/>
      <c r="G64" s="163"/>
      <c r="H64" s="163"/>
    </row>
    <row r="65" spans="3:8" ht="15" x14ac:dyDescent="0.2">
      <c r="C65" s="115"/>
      <c r="D65" s="116"/>
      <c r="E65" s="116"/>
      <c r="F65" s="115"/>
      <c r="G65" s="116"/>
      <c r="H65" s="116"/>
    </row>
    <row r="66" spans="3:8" x14ac:dyDescent="0.2">
      <c r="C66" s="117"/>
      <c r="D66" s="118"/>
      <c r="E66" s="118"/>
      <c r="F66" s="117"/>
      <c r="G66" s="118"/>
      <c r="H66" s="118"/>
    </row>
    <row r="67" spans="3:8" x14ac:dyDescent="0.2">
      <c r="C67" s="117" t="s">
        <v>114</v>
      </c>
      <c r="D67" s="118"/>
      <c r="E67" s="118"/>
      <c r="F67" s="117"/>
      <c r="G67" s="118"/>
      <c r="H67" s="118"/>
    </row>
    <row r="68" spans="3:8" x14ac:dyDescent="0.2">
      <c r="C68" s="119" t="s">
        <v>116</v>
      </c>
      <c r="D68" s="120"/>
      <c r="E68" s="120"/>
      <c r="F68" s="119"/>
      <c r="G68" s="120"/>
      <c r="H68" s="120"/>
    </row>
  </sheetData>
  <mergeCells count="19">
    <mergeCell ref="K59:K60"/>
    <mergeCell ref="L59:L60"/>
    <mergeCell ref="M59:M60"/>
    <mergeCell ref="N59:N60"/>
    <mergeCell ref="F63:G63"/>
    <mergeCell ref="I59:I60"/>
    <mergeCell ref="J59:J60"/>
    <mergeCell ref="C64:E64"/>
    <mergeCell ref="F64:H64"/>
    <mergeCell ref="A59:A60"/>
    <mergeCell ref="B59:F60"/>
    <mergeCell ref="G59:G60"/>
    <mergeCell ref="H59:H60"/>
    <mergeCell ref="B19:D19"/>
    <mergeCell ref="A1:K1"/>
    <mergeCell ref="A2:K2"/>
    <mergeCell ref="A3:K3"/>
    <mergeCell ref="A5:A7"/>
    <mergeCell ref="B6:F6"/>
  </mergeCells>
  <pageMargins left="0.62" right="0.15748031496062992" top="0.15748031496062992" bottom="1.1599999999999999" header="0.15748031496062992" footer="0.31496062992125984"/>
  <pageSetup paperSize="14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D1FD-1D1E-4D93-A2F1-E61A33816222}">
  <sheetPr>
    <tabColor rgb="FFFFFF00"/>
  </sheetPr>
  <dimension ref="A1:Q68"/>
  <sheetViews>
    <sheetView topLeftCell="D40" zoomScale="90" zoomScaleNormal="90" workbookViewId="0">
      <selection activeCell="G32" sqref="G32"/>
    </sheetView>
  </sheetViews>
  <sheetFormatPr defaultRowHeight="12.75" x14ac:dyDescent="0.2"/>
  <cols>
    <col min="1" max="1" width="32.85546875" hidden="1" customWidth="1"/>
    <col min="2" max="2" width="4.5703125" customWidth="1"/>
    <col min="5" max="5" width="16.5703125" customWidth="1"/>
    <col min="6" max="6" width="0.140625" customWidth="1"/>
    <col min="7" max="7" width="21.5703125" customWidth="1"/>
    <col min="8" max="8" width="20" hidden="1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32"/>
      <c r="B4" s="132"/>
      <c r="C4" s="132"/>
      <c r="D4" s="132"/>
      <c r="E4" s="132"/>
      <c r="F4" s="132"/>
      <c r="G4" s="2"/>
      <c r="H4" s="2"/>
      <c r="I4" s="2">
        <v>148</v>
      </c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5"/>
      <c r="F5" s="128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61"/>
      <c r="D6" s="161"/>
      <c r="E6" s="161"/>
      <c r="F6" s="151"/>
      <c r="G6" s="9" t="s">
        <v>7</v>
      </c>
      <c r="H6" s="9" t="s">
        <v>8</v>
      </c>
      <c r="I6" s="9" t="s">
        <v>9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29" t="s">
        <v>12</v>
      </c>
      <c r="G7" s="13" t="s">
        <v>13</v>
      </c>
      <c r="H7" s="13" t="s">
        <v>15</v>
      </c>
      <c r="I7" s="13" t="s">
        <v>17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>H9+H10</f>
        <v>40642712</v>
      </c>
      <c r="I8" s="31">
        <f>I9+I10</f>
        <v>334801612</v>
      </c>
      <c r="J8" s="31"/>
      <c r="K8" s="31">
        <f t="shared" si="0"/>
        <v>205198388</v>
      </c>
      <c r="L8" s="14">
        <f t="shared" ref="L8:L34" si="1">I8/G8*100</f>
        <v>62.000298518518512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37227712</v>
      </c>
      <c r="I9" s="38">
        <f>H9+MEI!I9</f>
        <v>301853060</v>
      </c>
      <c r="J9" s="38"/>
      <c r="K9" s="38">
        <f>G9-I9</f>
        <v>148146940</v>
      </c>
      <c r="L9" s="14">
        <f t="shared" si="1"/>
        <v>67.078457777777771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3415000</v>
      </c>
      <c r="I10" s="38">
        <f>H10+MEI!I10</f>
        <v>32948552</v>
      </c>
      <c r="J10" s="38"/>
      <c r="K10" s="38">
        <f>G10-I10</f>
        <v>57051448</v>
      </c>
      <c r="L10" s="14">
        <f t="shared" si="1"/>
        <v>36.609502222222225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7" t="s">
        <v>25</v>
      </c>
      <c r="B11" s="49" t="s">
        <v>26</v>
      </c>
      <c r="C11" s="46"/>
      <c r="D11" s="47"/>
      <c r="E11" s="47"/>
      <c r="F11" s="48"/>
      <c r="G11" s="44">
        <f t="shared" ref="G11:M11" si="2">G12</f>
        <v>108000000</v>
      </c>
      <c r="H11" s="44">
        <f>H12</f>
        <v>9003210</v>
      </c>
      <c r="I11" s="44">
        <f>I12</f>
        <v>46245930</v>
      </c>
      <c r="J11" s="44"/>
      <c r="K11" s="44">
        <f t="shared" si="2"/>
        <v>61754070</v>
      </c>
      <c r="L11" s="14">
        <f t="shared" si="1"/>
        <v>42.820305555555557</v>
      </c>
      <c r="M11" s="44" t="e">
        <f t="shared" si="2"/>
        <v>#REF!</v>
      </c>
      <c r="N11" s="15" t="e">
        <f>I11/#REF!*100</f>
        <v>#REF!</v>
      </c>
    </row>
    <row r="12" spans="1:17" ht="15.75" x14ac:dyDescent="0.25">
      <c r="A12" s="99" t="s">
        <v>27</v>
      </c>
      <c r="B12" s="42" t="s">
        <v>28</v>
      </c>
      <c r="C12" s="42"/>
      <c r="D12" s="42"/>
      <c r="E12" s="50"/>
      <c r="F12" s="51"/>
      <c r="G12" s="43">
        <v>108000000</v>
      </c>
      <c r="H12" s="43">
        <v>9003210</v>
      </c>
      <c r="I12" s="38">
        <f>H12+MEI!I12</f>
        <v>46245930</v>
      </c>
      <c r="J12" s="43"/>
      <c r="K12" s="52">
        <f>G12-I12</f>
        <v>61754070</v>
      </c>
      <c r="L12" s="14">
        <f t="shared" si="1"/>
        <v>42.820305555555557</v>
      </c>
      <c r="M12" s="52" t="e">
        <f>#REF!-I12</f>
        <v>#REF!</v>
      </c>
      <c r="N12" s="15" t="e">
        <f>I12/#REF!*100</f>
        <v>#REF!</v>
      </c>
    </row>
    <row r="13" spans="1:17" ht="15.75" x14ac:dyDescent="0.25">
      <c r="A13" s="98" t="s">
        <v>29</v>
      </c>
      <c r="B13" s="49" t="s">
        <v>30</v>
      </c>
      <c r="C13" s="24"/>
      <c r="D13" s="24"/>
      <c r="E13" s="53"/>
      <c r="F13" s="54"/>
      <c r="G13" s="22">
        <f t="shared" ref="G13:M13" si="3">G14+G15</f>
        <v>207000000</v>
      </c>
      <c r="H13" s="22">
        <f>H14+H15</f>
        <v>46649103</v>
      </c>
      <c r="I13" s="22">
        <f>I14+I15</f>
        <v>117419077</v>
      </c>
      <c r="J13" s="22"/>
      <c r="K13" s="22">
        <f t="shared" si="3"/>
        <v>89580923</v>
      </c>
      <c r="L13" s="14">
        <f t="shared" si="1"/>
        <v>56.724191787439615</v>
      </c>
      <c r="M13" s="22" t="e">
        <f t="shared" si="3"/>
        <v>#REF!</v>
      </c>
      <c r="N13" s="15" t="e">
        <f>I13/#REF!*100</f>
        <v>#REF!</v>
      </c>
    </row>
    <row r="14" spans="1:17" ht="15.75" x14ac:dyDescent="0.25">
      <c r="A14" s="32" t="s">
        <v>31</v>
      </c>
      <c r="B14" s="55">
        <v>1</v>
      </c>
      <c r="C14" s="24" t="s">
        <v>32</v>
      </c>
      <c r="D14" s="24"/>
      <c r="E14" s="53"/>
      <c r="F14" s="54"/>
      <c r="G14" s="26">
        <v>117000000</v>
      </c>
      <c r="H14" s="26">
        <v>27029103</v>
      </c>
      <c r="I14" s="38">
        <f>H14+MEI!I14</f>
        <v>69530077</v>
      </c>
      <c r="J14" s="26"/>
      <c r="K14" s="26">
        <f>G14-I14</f>
        <v>47469923</v>
      </c>
      <c r="L14" s="14">
        <f t="shared" si="1"/>
        <v>59.427416239316244</v>
      </c>
      <c r="M14" s="26" t="e">
        <f>#REF!-I14</f>
        <v>#REF!</v>
      </c>
      <c r="N14" s="15" t="e">
        <f>I14/#REF!*100</f>
        <v>#REF!</v>
      </c>
    </row>
    <row r="15" spans="1:17" ht="15.75" x14ac:dyDescent="0.25">
      <c r="A15" s="45" t="s">
        <v>33</v>
      </c>
      <c r="B15" s="56">
        <v>2</v>
      </c>
      <c r="C15" s="42" t="s">
        <v>34</v>
      </c>
      <c r="D15" s="42"/>
      <c r="E15" s="50"/>
      <c r="F15" s="51"/>
      <c r="G15" s="38">
        <v>90000000</v>
      </c>
      <c r="H15" s="38">
        <v>19620000</v>
      </c>
      <c r="I15" s="38">
        <f>H15+MEI!I15</f>
        <v>47889000</v>
      </c>
      <c r="J15" s="26"/>
      <c r="K15" s="26">
        <f>G15-I15</f>
        <v>42111000</v>
      </c>
      <c r="L15" s="14">
        <f t="shared" si="1"/>
        <v>53.21</v>
      </c>
      <c r="M15" s="26" t="e">
        <f>#REF!-I15</f>
        <v>#REF!</v>
      </c>
      <c r="N15" s="15" t="e">
        <f>I15/#REF!*100</f>
        <v>#REF!</v>
      </c>
    </row>
    <row r="16" spans="1:17" ht="15.75" x14ac:dyDescent="0.25">
      <c r="A16" s="91" t="s">
        <v>35</v>
      </c>
      <c r="B16" s="57" t="s">
        <v>36</v>
      </c>
      <c r="C16" s="20"/>
      <c r="D16" s="20"/>
      <c r="E16" s="131"/>
      <c r="F16" s="21"/>
      <c r="G16" s="22">
        <f>120000000</f>
        <v>120000000</v>
      </c>
      <c r="H16" s="22">
        <v>14700000</v>
      </c>
      <c r="I16" s="113">
        <f>H16+MEI!I16</f>
        <v>85040000</v>
      </c>
      <c r="J16" s="22"/>
      <c r="K16" s="22">
        <f>G16-I16</f>
        <v>34960000</v>
      </c>
      <c r="L16" s="14">
        <f t="shared" si="1"/>
        <v>70.86666666666666</v>
      </c>
      <c r="M16" s="22" t="e">
        <f>#REF!-I16</f>
        <v>#REF!</v>
      </c>
      <c r="N16" s="15" t="e">
        <f>I16/#REF!*100</f>
        <v>#REF!</v>
      </c>
    </row>
    <row r="17" spans="1:14" ht="15.75" x14ac:dyDescent="0.25">
      <c r="A17" s="94" t="s">
        <v>37</v>
      </c>
      <c r="B17" s="27" t="s">
        <v>38</v>
      </c>
      <c r="C17" s="27"/>
      <c r="D17" s="27"/>
      <c r="E17" s="27"/>
      <c r="F17" s="27"/>
      <c r="G17" s="64">
        <f>G18</f>
        <v>148500000</v>
      </c>
      <c r="H17" s="64">
        <f>H18</f>
        <v>16519242</v>
      </c>
      <c r="I17" s="113">
        <f>I18</f>
        <v>78716538</v>
      </c>
      <c r="J17" s="64"/>
      <c r="K17" s="64">
        <f>K18</f>
        <v>69783462</v>
      </c>
      <c r="L17" s="14">
        <f t="shared" si="1"/>
        <v>53.007769696969696</v>
      </c>
      <c r="M17" s="64" t="e">
        <f>M18+#REF!</f>
        <v>#REF!</v>
      </c>
      <c r="N17" s="15" t="e">
        <f>I17/#REF!*100</f>
        <v>#REF!</v>
      </c>
    </row>
    <row r="18" spans="1:14" ht="15.75" x14ac:dyDescent="0.25">
      <c r="A18" s="95"/>
      <c r="B18" s="132">
        <v>1</v>
      </c>
      <c r="C18" s="30" t="s">
        <v>39</v>
      </c>
      <c r="D18" s="30"/>
      <c r="E18" s="30"/>
      <c r="F18" s="27"/>
      <c r="G18" s="62">
        <v>148500000</v>
      </c>
      <c r="H18" s="62">
        <v>16519242</v>
      </c>
      <c r="I18" s="38">
        <f>H18+MEI!I18</f>
        <v>78716538</v>
      </c>
      <c r="J18" s="26"/>
      <c r="K18" s="26">
        <f>G18-I18</f>
        <v>69783462</v>
      </c>
      <c r="L18" s="14">
        <f t="shared" si="1"/>
        <v>53.007769696969696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93" t="s">
        <v>41</v>
      </c>
      <c r="B19" s="159" t="s">
        <v>42</v>
      </c>
      <c r="C19" s="160"/>
      <c r="D19" s="160"/>
      <c r="E19" s="131"/>
      <c r="F19" s="21"/>
      <c r="G19" s="22">
        <f>SUM(G20:G30)</f>
        <v>1517400000</v>
      </c>
      <c r="H19" s="22">
        <f>SUM(H20:H30)</f>
        <v>216052855</v>
      </c>
      <c r="I19" s="22">
        <f>SUM(I20:I30)</f>
        <v>739797326</v>
      </c>
      <c r="J19" s="103">
        <f>J20</f>
        <v>274000</v>
      </c>
      <c r="K19" s="22">
        <f>SUM(K20:K30)</f>
        <v>777602674</v>
      </c>
      <c r="L19" s="14">
        <f t="shared" si="1"/>
        <v>48.75427217609068</v>
      </c>
      <c r="M19" s="22" t="e">
        <f t="shared" ref="M19" si="4">M20+M21</f>
        <v>#REF!</v>
      </c>
      <c r="N19" s="15" t="e">
        <f>I19/#REF!*100</f>
        <v>#REF!</v>
      </c>
    </row>
    <row r="20" spans="1:14" ht="15.75" x14ac:dyDescent="0.25">
      <c r="A20" s="32" t="s">
        <v>43</v>
      </c>
      <c r="B20" s="55">
        <v>1</v>
      </c>
      <c r="C20" s="24" t="s">
        <v>45</v>
      </c>
      <c r="D20" s="24"/>
      <c r="E20" s="53"/>
      <c r="F20" s="54"/>
      <c r="G20" s="65">
        <v>900000000</v>
      </c>
      <c r="H20" s="65">
        <v>196301843</v>
      </c>
      <c r="I20" s="38">
        <f>H20+MEI!I20</f>
        <v>523627746</v>
      </c>
      <c r="J20" s="104">
        <f>'[2]Alkes BHP'!$G$18</f>
        <v>274000</v>
      </c>
      <c r="K20" s="65">
        <f t="shared" ref="K20:K31" si="5">G20-I20</f>
        <v>376372254</v>
      </c>
      <c r="L20" s="14">
        <f t="shared" si="1"/>
        <v>58.180860666666668</v>
      </c>
      <c r="M20" s="65" t="e">
        <f>#REF!-I20</f>
        <v>#REF!</v>
      </c>
      <c r="N20" s="15" t="e">
        <f>I20/#REF!*100</f>
        <v>#REF!</v>
      </c>
    </row>
    <row r="21" spans="1:14" ht="15.75" x14ac:dyDescent="0.25">
      <c r="A21" s="32" t="s">
        <v>43</v>
      </c>
      <c r="B21" s="60">
        <v>2</v>
      </c>
      <c r="C21" s="24" t="s">
        <v>46</v>
      </c>
      <c r="D21" s="33"/>
      <c r="E21" s="17"/>
      <c r="F21" s="34"/>
      <c r="G21" s="26">
        <v>9000000</v>
      </c>
      <c r="H21" s="26"/>
      <c r="I21" s="38">
        <f>H21+MEI!I21</f>
        <v>0</v>
      </c>
      <c r="J21" s="104"/>
      <c r="K21" s="65">
        <f t="shared" si="5"/>
        <v>9000000</v>
      </c>
      <c r="L21" s="14">
        <f t="shared" si="1"/>
        <v>0</v>
      </c>
      <c r="M21" s="65" t="e">
        <f>#REF!-I21</f>
        <v>#REF!</v>
      </c>
      <c r="N21" s="15" t="e">
        <f>I21/#REF!*100</f>
        <v>#REF!</v>
      </c>
    </row>
    <row r="22" spans="1:14" ht="15.75" x14ac:dyDescent="0.25">
      <c r="A22" s="32" t="s">
        <v>47</v>
      </c>
      <c r="B22" s="55">
        <v>3</v>
      </c>
      <c r="C22" s="29" t="s">
        <v>48</v>
      </c>
      <c r="D22" s="47"/>
      <c r="E22" s="47"/>
      <c r="F22" s="66"/>
      <c r="G22" s="67">
        <v>4500000</v>
      </c>
      <c r="H22" s="67"/>
      <c r="I22" s="38">
        <f>H22+MEI!I22</f>
        <v>0</v>
      </c>
      <c r="J22" s="104"/>
      <c r="K22" s="65">
        <f t="shared" si="5"/>
        <v>4500000</v>
      </c>
      <c r="L22" s="14">
        <f t="shared" si="1"/>
        <v>0</v>
      </c>
      <c r="M22" s="65" t="e">
        <f>#REF!-I22</f>
        <v>#REF!</v>
      </c>
      <c r="N22" s="15" t="e">
        <f>I22/#REF!*100</f>
        <v>#REF!</v>
      </c>
    </row>
    <row r="23" spans="1:14" ht="15.75" x14ac:dyDescent="0.25">
      <c r="A23" s="32" t="s">
        <v>49</v>
      </c>
      <c r="B23" s="19">
        <v>4</v>
      </c>
      <c r="C23" s="29" t="s">
        <v>50</v>
      </c>
      <c r="D23" s="53"/>
      <c r="E23" s="24"/>
      <c r="F23" s="54"/>
      <c r="G23" s="65">
        <v>4500000</v>
      </c>
      <c r="H23" s="65"/>
      <c r="I23" s="38">
        <f>H23+MEI!I23</f>
        <v>0</v>
      </c>
      <c r="J23" s="104"/>
      <c r="K23" s="65">
        <f t="shared" si="5"/>
        <v>4500000</v>
      </c>
      <c r="L23" s="14">
        <f t="shared" si="1"/>
        <v>0</v>
      </c>
      <c r="M23" s="65" t="e">
        <f>#REF!-I23</f>
        <v>#REF!</v>
      </c>
      <c r="N23" s="15" t="e">
        <f>I23/#REF!*100</f>
        <v>#REF!</v>
      </c>
    </row>
    <row r="24" spans="1:14" ht="15.75" x14ac:dyDescent="0.25">
      <c r="A24" s="32" t="s">
        <v>51</v>
      </c>
      <c r="B24" s="55">
        <v>5</v>
      </c>
      <c r="C24" s="29" t="s">
        <v>52</v>
      </c>
      <c r="D24" s="53"/>
      <c r="E24" s="24"/>
      <c r="F24" s="54"/>
      <c r="G24" s="65">
        <v>225000000</v>
      </c>
      <c r="H24" s="65"/>
      <c r="I24" s="38">
        <f>H24+MEI!I24</f>
        <v>99250000</v>
      </c>
      <c r="J24" s="104"/>
      <c r="K24" s="65">
        <f t="shared" si="5"/>
        <v>125750000</v>
      </c>
      <c r="L24" s="14">
        <f t="shared" si="1"/>
        <v>44.111111111111114</v>
      </c>
      <c r="M24" s="65" t="e">
        <f>#REF!-I24</f>
        <v>#REF!</v>
      </c>
      <c r="N24" s="15" t="e">
        <f>I24/#REF!*100</f>
        <v>#REF!</v>
      </c>
    </row>
    <row r="25" spans="1:14" ht="15.75" x14ac:dyDescent="0.25">
      <c r="A25" s="32" t="s">
        <v>53</v>
      </c>
      <c r="B25" s="19">
        <v>6</v>
      </c>
      <c r="C25" s="29" t="s">
        <v>54</v>
      </c>
      <c r="D25" s="53"/>
      <c r="E25" s="24"/>
      <c r="F25" s="54"/>
      <c r="G25" s="65">
        <v>13500000</v>
      </c>
      <c r="H25" s="65"/>
      <c r="I25" s="38">
        <f>H25+MEI!I25</f>
        <v>0</v>
      </c>
      <c r="J25" s="104"/>
      <c r="K25" s="65">
        <f t="shared" si="5"/>
        <v>13500000</v>
      </c>
      <c r="L25" s="14">
        <f t="shared" si="1"/>
        <v>0</v>
      </c>
      <c r="M25" s="65" t="e">
        <f>#REF!-I25</f>
        <v>#REF!</v>
      </c>
      <c r="N25" s="15" t="e">
        <f>I25/#REF!*100</f>
        <v>#REF!</v>
      </c>
    </row>
    <row r="26" spans="1:14" ht="15.75" x14ac:dyDescent="0.25">
      <c r="A26" s="32" t="s">
        <v>55</v>
      </c>
      <c r="B26" s="19">
        <v>7</v>
      </c>
      <c r="C26" s="24" t="s">
        <v>56</v>
      </c>
      <c r="D26" s="53"/>
      <c r="E26" s="24"/>
      <c r="F26" s="54"/>
      <c r="G26" s="65">
        <v>18000000</v>
      </c>
      <c r="H26" s="65"/>
      <c r="I26" s="38">
        <f>H26+MEI!I26</f>
        <v>0</v>
      </c>
      <c r="J26" s="104"/>
      <c r="K26" s="65">
        <f t="shared" si="5"/>
        <v>18000000</v>
      </c>
      <c r="L26" s="14">
        <f t="shared" si="1"/>
        <v>0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 t="s">
        <v>57</v>
      </c>
      <c r="B27" s="19">
        <v>8</v>
      </c>
      <c r="C27" s="29" t="s">
        <v>58</v>
      </c>
      <c r="D27" s="59"/>
      <c r="E27" s="29"/>
      <c r="F27" s="25"/>
      <c r="G27" s="26">
        <v>72000000</v>
      </c>
      <c r="H27" s="26">
        <v>10851012</v>
      </c>
      <c r="I27" s="38">
        <f>H27+MEI!I27</f>
        <v>52020680</v>
      </c>
      <c r="J27" s="104"/>
      <c r="K27" s="65">
        <f t="shared" si="5"/>
        <v>19979320</v>
      </c>
      <c r="L27" s="14">
        <f t="shared" si="1"/>
        <v>72.250944444444443</v>
      </c>
      <c r="M27" s="65" t="e">
        <f>#REF!-I27</f>
        <v>#REF!</v>
      </c>
      <c r="N27" s="15" t="e">
        <f>I27/#REF!*100</f>
        <v>#REF!</v>
      </c>
    </row>
    <row r="28" spans="1:14" ht="22.5" customHeight="1" x14ac:dyDescent="0.25">
      <c r="A28" s="32" t="s">
        <v>59</v>
      </c>
      <c r="B28" s="19">
        <v>9</v>
      </c>
      <c r="C28" s="24" t="s">
        <v>60</v>
      </c>
      <c r="D28" s="53"/>
      <c r="E28" s="24"/>
      <c r="F28" s="54"/>
      <c r="G28" s="65">
        <v>262800000</v>
      </c>
      <c r="H28" s="65">
        <v>8900000</v>
      </c>
      <c r="I28" s="38">
        <f>H28+MEI!I28</f>
        <v>64898900</v>
      </c>
      <c r="J28" s="104"/>
      <c r="K28" s="65">
        <f t="shared" si="5"/>
        <v>197901100</v>
      </c>
      <c r="L28" s="14">
        <f t="shared" si="1"/>
        <v>24.695167427701676</v>
      </c>
      <c r="M28" s="65" t="e">
        <f>#REF!-I28</f>
        <v>#REF!</v>
      </c>
      <c r="N28" s="15" t="e">
        <f>I28/#REF!*100</f>
        <v>#REF!</v>
      </c>
    </row>
    <row r="29" spans="1:14" ht="26.25" customHeight="1" x14ac:dyDescent="0.25">
      <c r="A29" s="32" t="s">
        <v>61</v>
      </c>
      <c r="B29" s="60">
        <v>10</v>
      </c>
      <c r="C29" s="29" t="s">
        <v>62</v>
      </c>
      <c r="D29" s="59"/>
      <c r="E29" s="29"/>
      <c r="F29" s="25"/>
      <c r="G29" s="26">
        <v>3600000</v>
      </c>
      <c r="H29" s="65"/>
      <c r="I29" s="38">
        <f>H29+MEI!I29</f>
        <v>0</v>
      </c>
      <c r="J29" s="104"/>
      <c r="K29" s="65">
        <f t="shared" si="5"/>
        <v>3600000</v>
      </c>
      <c r="L29" s="14">
        <f t="shared" si="1"/>
        <v>0</v>
      </c>
      <c r="M29" s="65" t="e">
        <f>#REF!-I29</f>
        <v>#REF!</v>
      </c>
      <c r="N29" s="15" t="e">
        <f>I29/#REF!*100</f>
        <v>#REF!</v>
      </c>
    </row>
    <row r="30" spans="1:14" ht="15.75" x14ac:dyDescent="0.25">
      <c r="A30" s="32" t="s">
        <v>63</v>
      </c>
      <c r="B30" s="60">
        <v>11</v>
      </c>
      <c r="C30" s="29" t="s">
        <v>64</v>
      </c>
      <c r="D30" s="59"/>
      <c r="E30" s="29"/>
      <c r="F30" s="25"/>
      <c r="G30" s="26">
        <v>4500000</v>
      </c>
      <c r="H30" s="65"/>
      <c r="I30" s="38"/>
      <c r="J30" s="104"/>
      <c r="K30" s="65">
        <f t="shared" si="5"/>
        <v>4500000</v>
      </c>
      <c r="L30" s="14">
        <f t="shared" si="1"/>
        <v>0</v>
      </c>
      <c r="M30" s="65" t="e">
        <f>#REF!-I30</f>
        <v>#REF!</v>
      </c>
      <c r="N30" s="15" t="e">
        <f>I30/#REF!*100</f>
        <v>#REF!</v>
      </c>
    </row>
    <row r="31" spans="1:14" ht="15.75" x14ac:dyDescent="0.25">
      <c r="A31" s="32" t="s">
        <v>65</v>
      </c>
      <c r="B31" s="57" t="s">
        <v>66</v>
      </c>
      <c r="C31" s="20"/>
      <c r="D31" s="131"/>
      <c r="E31" s="20"/>
      <c r="F31" s="21"/>
      <c r="G31" s="22">
        <v>4500000000</v>
      </c>
      <c r="H31" s="22">
        <v>529333061</v>
      </c>
      <c r="I31" s="113">
        <f>H31+MEI!I31</f>
        <v>3853042173</v>
      </c>
      <c r="J31" s="103">
        <f>'[2]OBAT BLUD'!$G$57</f>
        <v>1522005</v>
      </c>
      <c r="K31" s="22">
        <f t="shared" si="5"/>
        <v>646957827</v>
      </c>
      <c r="L31" s="14">
        <f t="shared" si="1"/>
        <v>85.623159400000006</v>
      </c>
      <c r="M31" s="22" t="e">
        <f>#REF!-I31</f>
        <v>#REF!</v>
      </c>
      <c r="N31" s="15" t="e">
        <f>I31/#REF!*100</f>
        <v>#REF!</v>
      </c>
    </row>
    <row r="32" spans="1:14" ht="15.75" x14ac:dyDescent="0.25">
      <c r="A32" s="32" t="s">
        <v>67</v>
      </c>
      <c r="B32" s="69" t="s">
        <v>68</v>
      </c>
      <c r="C32" s="70"/>
      <c r="D32" s="20"/>
      <c r="E32" s="71"/>
      <c r="F32" s="72"/>
      <c r="G32" s="22">
        <f t="shared" ref="G32:K32" si="6">SUM(G33:G35)</f>
        <v>4005000000</v>
      </c>
      <c r="H32" s="22">
        <f>H33+H34+H35</f>
        <v>355535267</v>
      </c>
      <c r="I32" s="22">
        <f>I33+I34+I35</f>
        <v>1577729593</v>
      </c>
      <c r="J32" s="103"/>
      <c r="K32" s="22">
        <f t="shared" si="6"/>
        <v>2427270407</v>
      </c>
      <c r="L32" s="14">
        <f t="shared" si="1"/>
        <v>39.393997328339573</v>
      </c>
      <c r="M32" s="22" t="e">
        <f>SUM(M33:M34)</f>
        <v>#REF!</v>
      </c>
      <c r="N32" s="15" t="e">
        <f>I32/#REF!*100</f>
        <v>#REF!</v>
      </c>
    </row>
    <row r="33" spans="1:14" ht="15.75" x14ac:dyDescent="0.25">
      <c r="A33" s="32"/>
      <c r="B33" s="130">
        <v>1</v>
      </c>
      <c r="C33" s="42" t="s">
        <v>69</v>
      </c>
      <c r="D33" s="24"/>
      <c r="E33" s="71"/>
      <c r="F33" s="72"/>
      <c r="G33" s="65">
        <v>3348000000</v>
      </c>
      <c r="H33" s="65">
        <v>312671550</v>
      </c>
      <c r="I33" s="38">
        <f>H33+MEI!I33</f>
        <v>1392349161</v>
      </c>
      <c r="J33" s="104"/>
      <c r="K33" s="65">
        <f>G33-I33</f>
        <v>1955650839</v>
      </c>
      <c r="L33" s="14">
        <f t="shared" si="1"/>
        <v>41.58748987455197</v>
      </c>
      <c r="M33" s="65" t="e">
        <f>#REF!-I33</f>
        <v>#REF!</v>
      </c>
      <c r="N33" s="15" t="e">
        <f>I33/#REF!*100</f>
        <v>#REF!</v>
      </c>
    </row>
    <row r="34" spans="1:14" ht="15.75" x14ac:dyDescent="0.25">
      <c r="A34" s="32"/>
      <c r="B34" s="130">
        <v>2</v>
      </c>
      <c r="C34" s="42" t="s">
        <v>70</v>
      </c>
      <c r="D34" s="24"/>
      <c r="E34" s="71"/>
      <c r="F34" s="72"/>
      <c r="G34" s="65">
        <v>387000000</v>
      </c>
      <c r="H34" s="65">
        <v>30015000</v>
      </c>
      <c r="I34" s="38">
        <f>H34+MEI!I34</f>
        <v>121747500</v>
      </c>
      <c r="J34" s="104"/>
      <c r="K34" s="65">
        <f>G34-I34</f>
        <v>265252500</v>
      </c>
      <c r="L34" s="14">
        <f t="shared" si="1"/>
        <v>31.459302325581394</v>
      </c>
      <c r="M34" s="65" t="e">
        <f>#REF!-I34</f>
        <v>#REF!</v>
      </c>
      <c r="N34" s="15" t="e">
        <f>I34/#REF!*100</f>
        <v>#REF!</v>
      </c>
    </row>
    <row r="35" spans="1:14" ht="15.75" x14ac:dyDescent="0.25">
      <c r="A35" s="32"/>
      <c r="B35" s="130">
        <v>3</v>
      </c>
      <c r="C35" s="42" t="s">
        <v>71</v>
      </c>
      <c r="D35" s="24"/>
      <c r="E35" s="71"/>
      <c r="F35" s="72"/>
      <c r="G35" s="65">
        <v>270000000</v>
      </c>
      <c r="H35" s="65">
        <v>12848717</v>
      </c>
      <c r="I35" s="38">
        <f>H35+MEI!I35</f>
        <v>63632932</v>
      </c>
      <c r="J35" s="104"/>
      <c r="K35" s="65">
        <f>G35-I35</f>
        <v>206367068</v>
      </c>
      <c r="L35" s="14"/>
      <c r="M35" s="65"/>
      <c r="N35" s="15"/>
    </row>
    <row r="36" spans="1:14" ht="15.75" x14ac:dyDescent="0.25">
      <c r="A36" s="32" t="s">
        <v>74</v>
      </c>
      <c r="B36" s="49" t="s">
        <v>75</v>
      </c>
      <c r="C36" s="33"/>
      <c r="D36" s="75"/>
      <c r="E36" s="33"/>
      <c r="F36" s="34"/>
      <c r="G36" s="31">
        <f t="shared" ref="G36:M36" si="7">G37+G38</f>
        <v>126000000</v>
      </c>
      <c r="H36" s="31">
        <f>H37+H38</f>
        <v>20619346</v>
      </c>
      <c r="I36" s="31">
        <f>I37+I38</f>
        <v>77915808</v>
      </c>
      <c r="J36" s="105"/>
      <c r="K36" s="31">
        <f t="shared" si="7"/>
        <v>48084192</v>
      </c>
      <c r="L36" s="14">
        <f t="shared" ref="L36:L58" si="8">I36/G36*100</f>
        <v>61.837942857142856</v>
      </c>
      <c r="M36" s="31" t="e">
        <f t="shared" si="7"/>
        <v>#REF!</v>
      </c>
      <c r="N36" s="15" t="e">
        <f>I36/#REF!*100</f>
        <v>#REF!</v>
      </c>
    </row>
    <row r="37" spans="1:14" ht="15.75" x14ac:dyDescent="0.25">
      <c r="A37" s="32" t="s">
        <v>76</v>
      </c>
      <c r="B37" s="23">
        <v>1</v>
      </c>
      <c r="C37" s="29" t="s">
        <v>77</v>
      </c>
      <c r="D37" s="73"/>
      <c r="E37" s="29"/>
      <c r="F37" s="25"/>
      <c r="G37" s="26">
        <v>54000000</v>
      </c>
      <c r="H37" s="26">
        <v>6160000</v>
      </c>
      <c r="I37" s="38">
        <f>H37+MEI!I37</f>
        <v>35700000</v>
      </c>
      <c r="J37" s="106"/>
      <c r="K37" s="26">
        <f>G37-I37</f>
        <v>18300000</v>
      </c>
      <c r="L37" s="14">
        <f t="shared" si="8"/>
        <v>66.111111111111114</v>
      </c>
      <c r="M37" s="26" t="e">
        <f>#REF!-I37</f>
        <v>#REF!</v>
      </c>
      <c r="N37" s="15" t="e">
        <f>I37/#REF!*100</f>
        <v>#REF!</v>
      </c>
    </row>
    <row r="38" spans="1:14" ht="15.75" x14ac:dyDescent="0.25">
      <c r="A38" s="32" t="s">
        <v>78</v>
      </c>
      <c r="B38" s="55">
        <v>2</v>
      </c>
      <c r="C38" s="24" t="s">
        <v>79</v>
      </c>
      <c r="D38" s="74"/>
      <c r="E38" s="24"/>
      <c r="F38" s="54"/>
      <c r="G38" s="26">
        <v>72000000</v>
      </c>
      <c r="H38" s="26">
        <v>14459346</v>
      </c>
      <c r="I38" s="38">
        <f>H38+MEI!I38</f>
        <v>42215808</v>
      </c>
      <c r="J38" s="106"/>
      <c r="K38" s="26">
        <f>G38-I38</f>
        <v>29784192</v>
      </c>
      <c r="L38" s="14">
        <f t="shared" si="8"/>
        <v>58.633066666666664</v>
      </c>
      <c r="M38" s="26" t="e">
        <f>#REF!-I38</f>
        <v>#REF!</v>
      </c>
      <c r="N38" s="15" t="e">
        <f>I38/#REF!*100</f>
        <v>#REF!</v>
      </c>
    </row>
    <row r="39" spans="1:14" ht="15.75" x14ac:dyDescent="0.25">
      <c r="A39" s="32" t="s">
        <v>80</v>
      </c>
      <c r="B39" s="57" t="s">
        <v>81</v>
      </c>
      <c r="C39" s="76"/>
      <c r="D39" s="76"/>
      <c r="E39" s="20"/>
      <c r="F39" s="21"/>
      <c r="G39" s="22">
        <f t="shared" ref="G39:M39" si="9">SUM(G40:G42)</f>
        <v>171000000</v>
      </c>
      <c r="H39" s="22">
        <f>H40+H41+H42</f>
        <v>9944712</v>
      </c>
      <c r="I39" s="22">
        <f>I40+I41+I42</f>
        <v>56339910</v>
      </c>
      <c r="J39" s="103"/>
      <c r="K39" s="22">
        <f t="shared" si="9"/>
        <v>114660090</v>
      </c>
      <c r="L39" s="14">
        <f t="shared" si="8"/>
        <v>32.947315789473684</v>
      </c>
      <c r="M39" s="22" t="e">
        <f t="shared" si="9"/>
        <v>#REF!</v>
      </c>
      <c r="N39" s="15" t="e">
        <f>I39/#REF!*100</f>
        <v>#REF!</v>
      </c>
    </row>
    <row r="40" spans="1:14" ht="15.75" x14ac:dyDescent="0.25">
      <c r="A40" s="32"/>
      <c r="B40" s="79" t="s">
        <v>82</v>
      </c>
      <c r="C40" s="76"/>
      <c r="D40" s="76"/>
      <c r="E40" s="20"/>
      <c r="F40" s="21"/>
      <c r="G40" s="65">
        <v>72000000</v>
      </c>
      <c r="H40" s="65">
        <v>9944712</v>
      </c>
      <c r="I40" s="38">
        <f>H40+MEI!I40</f>
        <v>56339910</v>
      </c>
      <c r="J40" s="104"/>
      <c r="K40" s="65">
        <f>G40-I40</f>
        <v>15660090</v>
      </c>
      <c r="L40" s="14">
        <f t="shared" si="8"/>
        <v>78.249875000000003</v>
      </c>
      <c r="M40" s="65" t="e">
        <f>#REF!-I40</f>
        <v>#REF!</v>
      </c>
      <c r="N40" s="15" t="e">
        <f>I40/#REF!*100</f>
        <v>#REF!</v>
      </c>
    </row>
    <row r="41" spans="1:14" ht="15.75" x14ac:dyDescent="0.25">
      <c r="A41" s="32"/>
      <c r="B41" s="79" t="s">
        <v>83</v>
      </c>
      <c r="C41" s="76"/>
      <c r="D41" s="76"/>
      <c r="E41" s="20"/>
      <c r="F41" s="21"/>
      <c r="G41" s="65">
        <v>90000000</v>
      </c>
      <c r="H41" s="65"/>
      <c r="I41" s="38"/>
      <c r="J41" s="104"/>
      <c r="K41" s="65">
        <f>G41-I41</f>
        <v>90000000</v>
      </c>
      <c r="L41" s="14">
        <f t="shared" si="8"/>
        <v>0</v>
      </c>
      <c r="M41" s="65" t="e">
        <f>#REF!-I41</f>
        <v>#REF!</v>
      </c>
      <c r="N41" s="15" t="e">
        <f>I41/#REF!*100</f>
        <v>#REF!</v>
      </c>
    </row>
    <row r="42" spans="1:14" ht="15.75" x14ac:dyDescent="0.25">
      <c r="A42" s="32"/>
      <c r="B42" s="79" t="s">
        <v>84</v>
      </c>
      <c r="C42" s="76"/>
      <c r="D42" s="76"/>
      <c r="E42" s="20"/>
      <c r="F42" s="21"/>
      <c r="G42" s="65">
        <v>9000000</v>
      </c>
      <c r="H42" s="65"/>
      <c r="I42" s="38"/>
      <c r="J42" s="104"/>
      <c r="K42" s="65">
        <f>G42-I42</f>
        <v>9000000</v>
      </c>
      <c r="L42" s="14">
        <f t="shared" si="8"/>
        <v>0</v>
      </c>
      <c r="M42" s="65" t="e">
        <f>#REF!-I42</f>
        <v>#REF!</v>
      </c>
      <c r="N42" s="15" t="e">
        <f>I42/#REF!*100</f>
        <v>#REF!</v>
      </c>
    </row>
    <row r="43" spans="1:14" ht="15.75" x14ac:dyDescent="0.25">
      <c r="A43" s="32" t="s">
        <v>85</v>
      </c>
      <c r="B43" s="49" t="s">
        <v>86</v>
      </c>
      <c r="C43" s="33"/>
      <c r="D43" s="17"/>
      <c r="E43" s="33"/>
      <c r="F43" s="28"/>
      <c r="G43" s="31">
        <f>SUM(G44:G45)</f>
        <v>76500000</v>
      </c>
      <c r="H43" s="31">
        <f>H44+H45+H46</f>
        <v>0</v>
      </c>
      <c r="I43" s="31">
        <f>I44+I45+I46</f>
        <v>14825000</v>
      </c>
      <c r="J43" s="105"/>
      <c r="K43" s="31">
        <f>SUM(K44:K45)</f>
        <v>63475000</v>
      </c>
      <c r="L43" s="14">
        <f t="shared" si="8"/>
        <v>19.379084967320264</v>
      </c>
      <c r="M43" s="31" t="e">
        <f>SUM(M44:M45)</f>
        <v>#REF!</v>
      </c>
      <c r="N43" s="15" t="e">
        <f>I43/#REF!*100</f>
        <v>#REF!</v>
      </c>
    </row>
    <row r="44" spans="1:14" ht="15.75" x14ac:dyDescent="0.25">
      <c r="A44" s="77"/>
      <c r="B44" s="23" t="s">
        <v>72</v>
      </c>
      <c r="C44" s="29" t="s">
        <v>87</v>
      </c>
      <c r="D44" s="59"/>
      <c r="E44" s="29"/>
      <c r="F44" s="18"/>
      <c r="G44" s="26">
        <v>22500000</v>
      </c>
      <c r="H44" s="26"/>
      <c r="I44" s="38">
        <f>H44+MEI!I44</f>
        <v>2525000</v>
      </c>
      <c r="J44" s="106"/>
      <c r="K44" s="26">
        <f>G44-I44</f>
        <v>19975000</v>
      </c>
      <c r="L44" s="14">
        <f t="shared" si="8"/>
        <v>11.222222222222221</v>
      </c>
      <c r="M44" s="26" t="e">
        <f>#REF!-I44</f>
        <v>#REF!</v>
      </c>
      <c r="N44" s="15" t="e">
        <f>I44/#REF!*100</f>
        <v>#REF!</v>
      </c>
    </row>
    <row r="45" spans="1:14" ht="15.75" x14ac:dyDescent="0.25">
      <c r="A45" s="77"/>
      <c r="B45" s="23" t="s">
        <v>73</v>
      </c>
      <c r="C45" s="29" t="s">
        <v>88</v>
      </c>
      <c r="D45" s="59"/>
      <c r="E45" s="29"/>
      <c r="F45" s="18"/>
      <c r="G45" s="26">
        <v>54000000</v>
      </c>
      <c r="H45" s="26"/>
      <c r="I45" s="38">
        <f>H45+MEI!I45</f>
        <v>10500000</v>
      </c>
      <c r="J45" s="106"/>
      <c r="K45" s="26">
        <f>G45-I45</f>
        <v>43500000</v>
      </c>
      <c r="L45" s="14">
        <f t="shared" si="8"/>
        <v>19.444444444444446</v>
      </c>
      <c r="M45" s="26" t="e">
        <f>#REF!-I45</f>
        <v>#REF!</v>
      </c>
      <c r="N45" s="15" t="e">
        <f>I45/#REF!*100</f>
        <v>#REF!</v>
      </c>
    </row>
    <row r="46" spans="1:14" ht="15.75" x14ac:dyDescent="0.25">
      <c r="A46" s="77"/>
      <c r="B46" s="23">
        <v>3</v>
      </c>
      <c r="C46" s="112" t="s">
        <v>110</v>
      </c>
      <c r="D46" s="59"/>
      <c r="E46" s="29"/>
      <c r="F46" s="18"/>
      <c r="G46" s="26">
        <v>5400000</v>
      </c>
      <c r="H46" s="26"/>
      <c r="I46" s="38">
        <f>H46+MEI!I46</f>
        <v>1800000</v>
      </c>
      <c r="J46" s="106"/>
      <c r="K46" s="26">
        <f>G46-I46</f>
        <v>3600000</v>
      </c>
      <c r="L46" s="14">
        <f t="shared" si="8"/>
        <v>33.333333333333329</v>
      </c>
      <c r="M46" s="26"/>
      <c r="N46" s="15"/>
    </row>
    <row r="47" spans="1:14" ht="15.75" x14ac:dyDescent="0.25">
      <c r="A47" s="32" t="s">
        <v>89</v>
      </c>
      <c r="B47" s="57" t="s">
        <v>90</v>
      </c>
      <c r="C47" s="61"/>
      <c r="D47" s="20"/>
      <c r="E47" s="20"/>
      <c r="F47" s="80"/>
      <c r="G47" s="22">
        <v>22500000</v>
      </c>
      <c r="H47" s="22">
        <v>5200000</v>
      </c>
      <c r="I47" s="38">
        <f>H47+MEI!I47</f>
        <v>6888000</v>
      </c>
      <c r="J47" s="106"/>
      <c r="K47" s="22">
        <f>G47-I47</f>
        <v>15612000</v>
      </c>
      <c r="L47" s="14">
        <f t="shared" si="8"/>
        <v>30.61333333333333</v>
      </c>
      <c r="M47" s="22" t="e">
        <f>#REF!-I47</f>
        <v>#REF!</v>
      </c>
      <c r="N47" s="15" t="e">
        <f>I47/#REF!*100</f>
        <v>#REF!</v>
      </c>
    </row>
    <row r="48" spans="1:14" ht="15.75" x14ac:dyDescent="0.25">
      <c r="A48" s="32" t="s">
        <v>91</v>
      </c>
      <c r="B48" s="57" t="s">
        <v>92</v>
      </c>
      <c r="C48" s="76"/>
      <c r="D48" s="131"/>
      <c r="E48" s="20"/>
      <c r="F48" s="80"/>
      <c r="G48" s="22">
        <f>SUM(G49:G49)</f>
        <v>13500000</v>
      </c>
      <c r="H48" s="22">
        <f>H49</f>
        <v>4770000</v>
      </c>
      <c r="I48" s="22">
        <f>I49</f>
        <v>4770000</v>
      </c>
      <c r="J48" s="103"/>
      <c r="K48" s="22">
        <f>SUM(K49:K49)</f>
        <v>8730000</v>
      </c>
      <c r="L48" s="14">
        <f t="shared" si="8"/>
        <v>35.333333333333336</v>
      </c>
      <c r="M48" s="22" t="e">
        <f>SUM(M49:M49)</f>
        <v>#REF!</v>
      </c>
      <c r="N48" s="15" t="e">
        <f>I48/#REF!*100</f>
        <v>#REF!</v>
      </c>
    </row>
    <row r="49" spans="1:14" ht="15.75" x14ac:dyDescent="0.25">
      <c r="A49" s="77"/>
      <c r="B49" s="23">
        <v>2</v>
      </c>
      <c r="C49" s="73" t="s">
        <v>93</v>
      </c>
      <c r="D49" s="17"/>
      <c r="E49" s="29"/>
      <c r="F49" s="28"/>
      <c r="G49" s="26">
        <v>13500000</v>
      </c>
      <c r="H49" s="26">
        <v>4770000</v>
      </c>
      <c r="I49" s="38">
        <f>H49+MEI!I49</f>
        <v>4770000</v>
      </c>
      <c r="J49" s="106"/>
      <c r="K49" s="26">
        <f>G49-I49</f>
        <v>8730000</v>
      </c>
      <c r="L49" s="14">
        <f t="shared" si="8"/>
        <v>35.333333333333336</v>
      </c>
      <c r="M49" s="26" t="e">
        <f>#REF!-I49</f>
        <v>#REF!</v>
      </c>
      <c r="N49" s="15" t="e">
        <f>I49/#REF!*100</f>
        <v>#REF!</v>
      </c>
    </row>
    <row r="50" spans="1:14" ht="15.75" x14ac:dyDescent="0.25">
      <c r="A50" s="32" t="s">
        <v>94</v>
      </c>
      <c r="B50" s="83" t="s">
        <v>95</v>
      </c>
      <c r="C50" s="33"/>
      <c r="D50" s="76"/>
      <c r="E50" s="33"/>
      <c r="F50" s="28"/>
      <c r="G50" s="31">
        <f t="shared" ref="G50:M50" si="10">SUM(G51:G55)</f>
        <v>225000000</v>
      </c>
      <c r="H50" s="31">
        <f>H51+H52+H53+H54+H55</f>
        <v>14215636</v>
      </c>
      <c r="I50" s="31">
        <f>I51+I52+I53+I54+I55</f>
        <v>177995380</v>
      </c>
      <c r="J50" s="105"/>
      <c r="K50" s="31">
        <f t="shared" si="10"/>
        <v>47004620</v>
      </c>
      <c r="L50" s="14">
        <f t="shared" si="8"/>
        <v>79.109057777777778</v>
      </c>
      <c r="M50" s="31" t="e">
        <f t="shared" si="10"/>
        <v>#REF!</v>
      </c>
      <c r="N50" s="15" t="e">
        <f>I50/#REF!*100</f>
        <v>#REF!</v>
      </c>
    </row>
    <row r="51" spans="1:14" ht="15.75" x14ac:dyDescent="0.25">
      <c r="A51" s="16"/>
      <c r="B51" s="84">
        <v>1</v>
      </c>
      <c r="C51" s="29" t="s">
        <v>96</v>
      </c>
      <c r="D51" s="74"/>
      <c r="E51" s="29"/>
      <c r="F51" s="18"/>
      <c r="G51" s="26">
        <v>135000000</v>
      </c>
      <c r="H51" s="26">
        <v>14215636</v>
      </c>
      <c r="I51" s="38">
        <f>H51+MEI!I51</f>
        <v>130545100</v>
      </c>
      <c r="J51" s="106"/>
      <c r="K51" s="26">
        <f>G51-I51</f>
        <v>4454900</v>
      </c>
      <c r="L51" s="14">
        <f t="shared" si="8"/>
        <v>96.700074074074067</v>
      </c>
      <c r="M51" s="26" t="e">
        <f>#REF!-I51</f>
        <v>#REF!</v>
      </c>
      <c r="N51" s="15" t="e">
        <f>I51/#REF!*100</f>
        <v>#REF!</v>
      </c>
    </row>
    <row r="52" spans="1:14" ht="15.75" x14ac:dyDescent="0.25">
      <c r="A52" s="16"/>
      <c r="B52" s="23">
        <v>2</v>
      </c>
      <c r="C52" s="85" t="s">
        <v>97</v>
      </c>
      <c r="D52" s="29"/>
      <c r="E52" s="85"/>
      <c r="F52" s="86"/>
      <c r="G52" s="38">
        <v>27000000</v>
      </c>
      <c r="H52" s="38"/>
      <c r="I52" s="38">
        <f>H52+MEI!I52</f>
        <v>0</v>
      </c>
      <c r="J52" s="106"/>
      <c r="K52" s="26">
        <f>G52-I52</f>
        <v>27000000</v>
      </c>
      <c r="L52" s="14">
        <f t="shared" si="8"/>
        <v>0</v>
      </c>
      <c r="M52" s="26" t="e">
        <f>#REF!-I52</f>
        <v>#REF!</v>
      </c>
      <c r="N52" s="15" t="e">
        <f>I52/#REF!*100</f>
        <v>#REF!</v>
      </c>
    </row>
    <row r="53" spans="1:14" ht="15.75" x14ac:dyDescent="0.25">
      <c r="A53" s="16"/>
      <c r="B53" s="87">
        <v>3</v>
      </c>
      <c r="C53" s="30" t="s">
        <v>98</v>
      </c>
      <c r="D53" s="29"/>
      <c r="E53" s="29"/>
      <c r="F53" s="25"/>
      <c r="G53" s="26">
        <v>4500000</v>
      </c>
      <c r="H53" s="26"/>
      <c r="I53" s="38">
        <f>H53+MEI!I53</f>
        <v>0</v>
      </c>
      <c r="J53" s="106"/>
      <c r="K53" s="26">
        <f>G53-I53</f>
        <v>4500000</v>
      </c>
      <c r="L53" s="14">
        <f t="shared" si="8"/>
        <v>0</v>
      </c>
      <c r="M53" s="26" t="e">
        <f>#REF!-I53</f>
        <v>#REF!</v>
      </c>
      <c r="N53" s="15" t="e">
        <f>I53/#REF!*100</f>
        <v>#REF!</v>
      </c>
    </row>
    <row r="54" spans="1:14" ht="15.75" x14ac:dyDescent="0.25">
      <c r="A54" s="77"/>
      <c r="B54" s="82">
        <v>4</v>
      </c>
      <c r="C54" s="53" t="s">
        <v>99</v>
      </c>
      <c r="D54" s="88"/>
      <c r="E54" s="24"/>
      <c r="F54" s="81"/>
      <c r="G54" s="65">
        <v>54000000</v>
      </c>
      <c r="H54" s="65"/>
      <c r="I54" s="38">
        <f>H54+MEI!I54</f>
        <v>47450280</v>
      </c>
      <c r="J54" s="106"/>
      <c r="K54" s="26">
        <f>G54-I54</f>
        <v>6549720</v>
      </c>
      <c r="L54" s="14">
        <f>I54/G54*100</f>
        <v>87.870888888888885</v>
      </c>
      <c r="M54" s="26" t="e">
        <f>#REF!-I54</f>
        <v>#REF!</v>
      </c>
      <c r="N54" s="15" t="e">
        <f>I54/#REF!*100</f>
        <v>#REF!</v>
      </c>
    </row>
    <row r="55" spans="1:14" ht="15.75" x14ac:dyDescent="0.25">
      <c r="A55" s="78"/>
      <c r="B55" s="82">
        <v>5</v>
      </c>
      <c r="C55" s="53" t="s">
        <v>100</v>
      </c>
      <c r="D55" s="88"/>
      <c r="E55" s="24"/>
      <c r="F55" s="81"/>
      <c r="G55" s="65">
        <v>4500000</v>
      </c>
      <c r="H55" s="65"/>
      <c r="I55" s="38">
        <f>H55+MEI!I55</f>
        <v>0</v>
      </c>
      <c r="J55" s="106"/>
      <c r="K55" s="26">
        <f>G55-I55</f>
        <v>4500000</v>
      </c>
      <c r="L55" s="14">
        <f t="shared" si="8"/>
        <v>0</v>
      </c>
      <c r="M55" s="26" t="e">
        <f>#REF!-I55</f>
        <v>#REF!</v>
      </c>
      <c r="N55" s="15" t="e">
        <f>I55/#REF!*100</f>
        <v>#REF!</v>
      </c>
    </row>
    <row r="56" spans="1:14" ht="15.75" x14ac:dyDescent="0.25">
      <c r="A56" s="16" t="s">
        <v>101</v>
      </c>
      <c r="B56" s="19" t="s">
        <v>102</v>
      </c>
      <c r="C56" s="76"/>
      <c r="D56" s="20"/>
      <c r="E56" s="20"/>
      <c r="F56" s="21"/>
      <c r="G56" s="22">
        <f>SUM(G57:G57)</f>
        <v>54000000</v>
      </c>
      <c r="H56" s="22">
        <f>H57</f>
        <v>10765000</v>
      </c>
      <c r="I56" s="22">
        <f>I57</f>
        <v>31405000</v>
      </c>
      <c r="J56" s="103"/>
      <c r="K56" s="22">
        <f>SUM(K57:K57)</f>
        <v>22595000</v>
      </c>
      <c r="L56" s="14">
        <f>I56/G56*100</f>
        <v>58.157407407407405</v>
      </c>
      <c r="M56" s="22" t="e">
        <f>SUM(M57:M57)</f>
        <v>#REF!</v>
      </c>
      <c r="N56" s="15" t="e">
        <f>I56/#REF!*100</f>
        <v>#REF!</v>
      </c>
    </row>
    <row r="57" spans="1:14" ht="15.75" x14ac:dyDescent="0.25">
      <c r="A57" s="78"/>
      <c r="B57" s="19">
        <v>1</v>
      </c>
      <c r="C57" s="89" t="s">
        <v>103</v>
      </c>
      <c r="D57" s="24"/>
      <c r="E57" s="24"/>
      <c r="F57" s="21"/>
      <c r="G57" s="65">
        <v>54000000</v>
      </c>
      <c r="H57" s="65">
        <v>10765000</v>
      </c>
      <c r="I57" s="38">
        <f>H57+MEI!I57</f>
        <v>31405000</v>
      </c>
      <c r="J57" s="104"/>
      <c r="K57" s="65">
        <f>G57-I57</f>
        <v>22595000</v>
      </c>
      <c r="L57" s="14">
        <f t="shared" si="8"/>
        <v>58.157407407407405</v>
      </c>
      <c r="M57" s="65" t="e">
        <f>#REF!-I57</f>
        <v>#REF!</v>
      </c>
      <c r="N57" s="15" t="e">
        <f>I57/#REF!*100</f>
        <v>#REF!</v>
      </c>
    </row>
    <row r="58" spans="1:14" ht="12.75" customHeight="1" x14ac:dyDescent="0.25">
      <c r="A58" s="16" t="s">
        <v>104</v>
      </c>
      <c r="B58" s="60" t="s">
        <v>105</v>
      </c>
      <c r="C58" s="74"/>
      <c r="D58" s="88"/>
      <c r="E58" s="24"/>
      <c r="F58" s="81"/>
      <c r="G58" s="22">
        <v>4500000</v>
      </c>
      <c r="H58" s="22"/>
      <c r="I58" s="38"/>
      <c r="J58" s="103"/>
      <c r="K58" s="22">
        <f>G58-I58</f>
        <v>4500000</v>
      </c>
      <c r="L58" s="14">
        <f t="shared" si="8"/>
        <v>0</v>
      </c>
      <c r="M58" s="22" t="e">
        <f>#REF!-I58</f>
        <v>#REF!</v>
      </c>
      <c r="N58" s="15" t="e">
        <f>I58/#REF!*100</f>
        <v>#REF!</v>
      </c>
    </row>
    <row r="59" spans="1:14" ht="12.75" customHeight="1" x14ac:dyDescent="0.2">
      <c r="A59" s="138"/>
      <c r="B59" s="140" t="s">
        <v>106</v>
      </c>
      <c r="C59" s="141"/>
      <c r="D59" s="141"/>
      <c r="E59" s="141"/>
      <c r="F59" s="142"/>
      <c r="G59" s="146">
        <f>G8+G11+G13+G16+G17+G19+G31+G32+G36+G39++G43+G50+G56+G58</f>
        <v>11802900000</v>
      </c>
      <c r="H59" s="146">
        <f>H8+H11+H13+H16+H17+H19+H31+H32+H36+H39++H43+H50+H56+H58</f>
        <v>1283980144</v>
      </c>
      <c r="I59" s="146">
        <f>I8+I11+I13+I16+I17+I19+I31+I32+I36+I39++I43+I50+I56+I58</f>
        <v>7191273347</v>
      </c>
      <c r="J59" s="146">
        <f>J8+J11+J13+J16+J17+J19+J31+J32+J36+J39++J43+J50+J56+J58</f>
        <v>1796005</v>
      </c>
      <c r="K59" s="146">
        <f>K8+K11+K13+K16+K17+K19+K31+K32+K36+K39++K43+K50+K56+K58</f>
        <v>4613426653</v>
      </c>
      <c r="L59" s="157">
        <f>I59/G59*100</f>
        <v>60.928020630523008</v>
      </c>
      <c r="M59" s="146" t="e">
        <f>+#REF!+#REF!+#REF!</f>
        <v>#REF!</v>
      </c>
      <c r="N59" s="157" t="e">
        <f>I59/#REF!*100</f>
        <v>#REF!</v>
      </c>
    </row>
    <row r="60" spans="1:14" ht="12.75" customHeight="1" x14ac:dyDescent="0.2">
      <c r="A60" s="139"/>
      <c r="B60" s="143"/>
      <c r="C60" s="144"/>
      <c r="D60" s="144"/>
      <c r="E60" s="144"/>
      <c r="F60" s="145"/>
      <c r="G60" s="147"/>
      <c r="H60" s="147"/>
      <c r="I60" s="147"/>
      <c r="J60" s="147"/>
      <c r="K60" s="147"/>
      <c r="L60" s="158"/>
      <c r="M60" s="147"/>
      <c r="N60" s="158"/>
    </row>
    <row r="63" spans="1:14" ht="15" x14ac:dyDescent="0.2">
      <c r="C63" s="121" t="s">
        <v>113</v>
      </c>
      <c r="D63" s="121"/>
      <c r="E63" s="114"/>
      <c r="F63" s="162"/>
      <c r="G63" s="162"/>
      <c r="H63" s="114"/>
      <c r="M63" s="90"/>
    </row>
    <row r="64" spans="1:14" ht="14.25" x14ac:dyDescent="0.2">
      <c r="C64" s="163"/>
      <c r="D64" s="163"/>
      <c r="E64" s="163"/>
      <c r="F64" s="163"/>
      <c r="G64" s="163"/>
      <c r="H64" s="163"/>
    </row>
    <row r="65" spans="3:8" ht="15" x14ac:dyDescent="0.2">
      <c r="C65" s="115"/>
      <c r="D65" s="116"/>
      <c r="E65" s="116"/>
      <c r="F65" s="115"/>
      <c r="G65" s="116"/>
      <c r="H65" s="116"/>
    </row>
    <row r="66" spans="3:8" x14ac:dyDescent="0.2">
      <c r="C66" s="117"/>
      <c r="D66" s="118"/>
      <c r="E66" s="118"/>
      <c r="F66" s="117"/>
      <c r="G66" s="118"/>
      <c r="H66" s="118"/>
    </row>
    <row r="67" spans="3:8" x14ac:dyDescent="0.2">
      <c r="C67" s="117" t="s">
        <v>114</v>
      </c>
      <c r="D67" s="118"/>
      <c r="E67" s="118"/>
      <c r="F67" s="117"/>
      <c r="G67" s="118"/>
      <c r="H67" s="118"/>
    </row>
    <row r="68" spans="3:8" x14ac:dyDescent="0.2">
      <c r="C68" s="119" t="s">
        <v>116</v>
      </c>
      <c r="D68" s="120"/>
      <c r="E68" s="120"/>
      <c r="F68" s="119"/>
      <c r="G68" s="120"/>
      <c r="H68" s="120"/>
    </row>
  </sheetData>
  <mergeCells count="19">
    <mergeCell ref="B19:D19"/>
    <mergeCell ref="A1:K1"/>
    <mergeCell ref="A2:K2"/>
    <mergeCell ref="A3:K3"/>
    <mergeCell ref="A5:A7"/>
    <mergeCell ref="B6:F6"/>
    <mergeCell ref="C64:E64"/>
    <mergeCell ref="F64:H64"/>
    <mergeCell ref="A59:A60"/>
    <mergeCell ref="B59:F60"/>
    <mergeCell ref="G59:G60"/>
    <mergeCell ref="H59:H60"/>
    <mergeCell ref="K59:K60"/>
    <mergeCell ref="L59:L60"/>
    <mergeCell ref="M59:M60"/>
    <mergeCell ref="N59:N60"/>
    <mergeCell ref="F63:G63"/>
    <mergeCell ref="I59:I60"/>
    <mergeCell ref="J59:J60"/>
  </mergeCells>
  <pageMargins left="0.62" right="0.15748031496062992" top="0.15748031496062992" bottom="1.1599999999999999" header="0.15748031496062992" footer="0.31496062992125984"/>
  <pageSetup paperSize="14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E8E0-D3D1-4D5B-A765-07FF5F21FB63}">
  <sheetPr>
    <tabColor rgb="FFFFFF00"/>
  </sheetPr>
  <dimension ref="A1:Q68"/>
  <sheetViews>
    <sheetView topLeftCell="B40" zoomScale="90" zoomScaleNormal="90" workbookViewId="0">
      <selection activeCell="I61" sqref="I61"/>
    </sheetView>
  </sheetViews>
  <sheetFormatPr defaultRowHeight="12.75" x14ac:dyDescent="0.2"/>
  <cols>
    <col min="1" max="1" width="32.85546875" hidden="1" customWidth="1"/>
    <col min="2" max="2" width="4.5703125" customWidth="1"/>
    <col min="5" max="5" width="17.85546875" customWidth="1"/>
    <col min="6" max="6" width="0.140625" customWidth="1"/>
    <col min="7" max="7" width="21.5703125" hidden="1" customWidth="1"/>
    <col min="8" max="8" width="20" customWidth="1"/>
    <col min="9" max="9" width="18.28515625" customWidth="1"/>
    <col min="10" max="10" width="18.28515625" hidden="1" customWidth="1"/>
    <col min="11" max="11" width="20.85546875" customWidth="1"/>
    <col min="13" max="13" width="27.42578125" hidden="1" customWidth="1"/>
    <col min="14" max="14" width="11.5703125" hidden="1" customWidth="1"/>
    <col min="256" max="256" width="29.42578125" customWidth="1"/>
    <col min="257" max="257" width="4.5703125" customWidth="1"/>
    <col min="260" max="260" width="25.42578125" customWidth="1"/>
    <col min="261" max="261" width="6.140625" customWidth="1"/>
    <col min="262" max="262" width="26.7109375" customWidth="1"/>
    <col min="263" max="263" width="0" hidden="1" customWidth="1"/>
    <col min="264" max="264" width="20" customWidth="1"/>
    <col min="265" max="265" width="18.7109375" customWidth="1"/>
    <col min="266" max="266" width="18.28515625" customWidth="1"/>
    <col min="267" max="267" width="20.85546875" customWidth="1"/>
    <col min="269" max="270" width="0" hidden="1" customWidth="1"/>
    <col min="512" max="512" width="29.42578125" customWidth="1"/>
    <col min="513" max="513" width="4.5703125" customWidth="1"/>
    <col min="516" max="516" width="25.42578125" customWidth="1"/>
    <col min="517" max="517" width="6.140625" customWidth="1"/>
    <col min="518" max="518" width="26.7109375" customWidth="1"/>
    <col min="519" max="519" width="0" hidden="1" customWidth="1"/>
    <col min="520" max="520" width="20" customWidth="1"/>
    <col min="521" max="521" width="18.7109375" customWidth="1"/>
    <col min="522" max="522" width="18.28515625" customWidth="1"/>
    <col min="523" max="523" width="20.85546875" customWidth="1"/>
    <col min="525" max="526" width="0" hidden="1" customWidth="1"/>
    <col min="768" max="768" width="29.42578125" customWidth="1"/>
    <col min="769" max="769" width="4.5703125" customWidth="1"/>
    <col min="772" max="772" width="25.42578125" customWidth="1"/>
    <col min="773" max="773" width="6.140625" customWidth="1"/>
    <col min="774" max="774" width="26.7109375" customWidth="1"/>
    <col min="775" max="775" width="0" hidden="1" customWidth="1"/>
    <col min="776" max="776" width="20" customWidth="1"/>
    <col min="777" max="777" width="18.7109375" customWidth="1"/>
    <col min="778" max="778" width="18.28515625" customWidth="1"/>
    <col min="779" max="779" width="20.85546875" customWidth="1"/>
    <col min="781" max="782" width="0" hidden="1" customWidth="1"/>
    <col min="1024" max="1024" width="29.42578125" customWidth="1"/>
    <col min="1025" max="1025" width="4.5703125" customWidth="1"/>
    <col min="1028" max="1028" width="25.42578125" customWidth="1"/>
    <col min="1029" max="1029" width="6.140625" customWidth="1"/>
    <col min="1030" max="1030" width="26.7109375" customWidth="1"/>
    <col min="1031" max="1031" width="0" hidden="1" customWidth="1"/>
    <col min="1032" max="1032" width="20" customWidth="1"/>
    <col min="1033" max="1033" width="18.7109375" customWidth="1"/>
    <col min="1034" max="1034" width="18.28515625" customWidth="1"/>
    <col min="1035" max="1035" width="20.85546875" customWidth="1"/>
    <col min="1037" max="1038" width="0" hidden="1" customWidth="1"/>
    <col min="1280" max="1280" width="29.42578125" customWidth="1"/>
    <col min="1281" max="1281" width="4.5703125" customWidth="1"/>
    <col min="1284" max="1284" width="25.42578125" customWidth="1"/>
    <col min="1285" max="1285" width="6.140625" customWidth="1"/>
    <col min="1286" max="1286" width="26.7109375" customWidth="1"/>
    <col min="1287" max="1287" width="0" hidden="1" customWidth="1"/>
    <col min="1288" max="1288" width="20" customWidth="1"/>
    <col min="1289" max="1289" width="18.7109375" customWidth="1"/>
    <col min="1290" max="1290" width="18.28515625" customWidth="1"/>
    <col min="1291" max="1291" width="20.85546875" customWidth="1"/>
    <col min="1293" max="1294" width="0" hidden="1" customWidth="1"/>
    <col min="1536" max="1536" width="29.42578125" customWidth="1"/>
    <col min="1537" max="1537" width="4.5703125" customWidth="1"/>
    <col min="1540" max="1540" width="25.42578125" customWidth="1"/>
    <col min="1541" max="1541" width="6.140625" customWidth="1"/>
    <col min="1542" max="1542" width="26.7109375" customWidth="1"/>
    <col min="1543" max="1543" width="0" hidden="1" customWidth="1"/>
    <col min="1544" max="1544" width="20" customWidth="1"/>
    <col min="1545" max="1545" width="18.7109375" customWidth="1"/>
    <col min="1546" max="1546" width="18.28515625" customWidth="1"/>
    <col min="1547" max="1547" width="20.85546875" customWidth="1"/>
    <col min="1549" max="1550" width="0" hidden="1" customWidth="1"/>
    <col min="1792" max="1792" width="29.42578125" customWidth="1"/>
    <col min="1793" max="1793" width="4.5703125" customWidth="1"/>
    <col min="1796" max="1796" width="25.42578125" customWidth="1"/>
    <col min="1797" max="1797" width="6.140625" customWidth="1"/>
    <col min="1798" max="1798" width="26.7109375" customWidth="1"/>
    <col min="1799" max="1799" width="0" hidden="1" customWidth="1"/>
    <col min="1800" max="1800" width="20" customWidth="1"/>
    <col min="1801" max="1801" width="18.7109375" customWidth="1"/>
    <col min="1802" max="1802" width="18.28515625" customWidth="1"/>
    <col min="1803" max="1803" width="20.85546875" customWidth="1"/>
    <col min="1805" max="1806" width="0" hidden="1" customWidth="1"/>
    <col min="2048" max="2048" width="29.42578125" customWidth="1"/>
    <col min="2049" max="2049" width="4.5703125" customWidth="1"/>
    <col min="2052" max="2052" width="25.42578125" customWidth="1"/>
    <col min="2053" max="2053" width="6.140625" customWidth="1"/>
    <col min="2054" max="2054" width="26.7109375" customWidth="1"/>
    <col min="2055" max="2055" width="0" hidden="1" customWidth="1"/>
    <col min="2056" max="2056" width="20" customWidth="1"/>
    <col min="2057" max="2057" width="18.7109375" customWidth="1"/>
    <col min="2058" max="2058" width="18.28515625" customWidth="1"/>
    <col min="2059" max="2059" width="20.85546875" customWidth="1"/>
    <col min="2061" max="2062" width="0" hidden="1" customWidth="1"/>
    <col min="2304" max="2304" width="29.42578125" customWidth="1"/>
    <col min="2305" max="2305" width="4.5703125" customWidth="1"/>
    <col min="2308" max="2308" width="25.42578125" customWidth="1"/>
    <col min="2309" max="2309" width="6.140625" customWidth="1"/>
    <col min="2310" max="2310" width="26.7109375" customWidth="1"/>
    <col min="2311" max="2311" width="0" hidden="1" customWidth="1"/>
    <col min="2312" max="2312" width="20" customWidth="1"/>
    <col min="2313" max="2313" width="18.7109375" customWidth="1"/>
    <col min="2314" max="2314" width="18.28515625" customWidth="1"/>
    <col min="2315" max="2315" width="20.85546875" customWidth="1"/>
    <col min="2317" max="2318" width="0" hidden="1" customWidth="1"/>
    <col min="2560" max="2560" width="29.42578125" customWidth="1"/>
    <col min="2561" max="2561" width="4.5703125" customWidth="1"/>
    <col min="2564" max="2564" width="25.42578125" customWidth="1"/>
    <col min="2565" max="2565" width="6.140625" customWidth="1"/>
    <col min="2566" max="2566" width="26.7109375" customWidth="1"/>
    <col min="2567" max="2567" width="0" hidden="1" customWidth="1"/>
    <col min="2568" max="2568" width="20" customWidth="1"/>
    <col min="2569" max="2569" width="18.7109375" customWidth="1"/>
    <col min="2570" max="2570" width="18.28515625" customWidth="1"/>
    <col min="2571" max="2571" width="20.85546875" customWidth="1"/>
    <col min="2573" max="2574" width="0" hidden="1" customWidth="1"/>
    <col min="2816" max="2816" width="29.42578125" customWidth="1"/>
    <col min="2817" max="2817" width="4.5703125" customWidth="1"/>
    <col min="2820" max="2820" width="25.42578125" customWidth="1"/>
    <col min="2821" max="2821" width="6.140625" customWidth="1"/>
    <col min="2822" max="2822" width="26.7109375" customWidth="1"/>
    <col min="2823" max="2823" width="0" hidden="1" customWidth="1"/>
    <col min="2824" max="2824" width="20" customWidth="1"/>
    <col min="2825" max="2825" width="18.7109375" customWidth="1"/>
    <col min="2826" max="2826" width="18.28515625" customWidth="1"/>
    <col min="2827" max="2827" width="20.85546875" customWidth="1"/>
    <col min="2829" max="2830" width="0" hidden="1" customWidth="1"/>
    <col min="3072" max="3072" width="29.42578125" customWidth="1"/>
    <col min="3073" max="3073" width="4.5703125" customWidth="1"/>
    <col min="3076" max="3076" width="25.42578125" customWidth="1"/>
    <col min="3077" max="3077" width="6.140625" customWidth="1"/>
    <col min="3078" max="3078" width="26.7109375" customWidth="1"/>
    <col min="3079" max="3079" width="0" hidden="1" customWidth="1"/>
    <col min="3080" max="3080" width="20" customWidth="1"/>
    <col min="3081" max="3081" width="18.7109375" customWidth="1"/>
    <col min="3082" max="3082" width="18.28515625" customWidth="1"/>
    <col min="3083" max="3083" width="20.85546875" customWidth="1"/>
    <col min="3085" max="3086" width="0" hidden="1" customWidth="1"/>
    <col min="3328" max="3328" width="29.42578125" customWidth="1"/>
    <col min="3329" max="3329" width="4.5703125" customWidth="1"/>
    <col min="3332" max="3332" width="25.42578125" customWidth="1"/>
    <col min="3333" max="3333" width="6.140625" customWidth="1"/>
    <col min="3334" max="3334" width="26.7109375" customWidth="1"/>
    <col min="3335" max="3335" width="0" hidden="1" customWidth="1"/>
    <col min="3336" max="3336" width="20" customWidth="1"/>
    <col min="3337" max="3337" width="18.7109375" customWidth="1"/>
    <col min="3338" max="3338" width="18.28515625" customWidth="1"/>
    <col min="3339" max="3339" width="20.85546875" customWidth="1"/>
    <col min="3341" max="3342" width="0" hidden="1" customWidth="1"/>
    <col min="3584" max="3584" width="29.42578125" customWidth="1"/>
    <col min="3585" max="3585" width="4.5703125" customWidth="1"/>
    <col min="3588" max="3588" width="25.42578125" customWidth="1"/>
    <col min="3589" max="3589" width="6.140625" customWidth="1"/>
    <col min="3590" max="3590" width="26.7109375" customWidth="1"/>
    <col min="3591" max="3591" width="0" hidden="1" customWidth="1"/>
    <col min="3592" max="3592" width="20" customWidth="1"/>
    <col min="3593" max="3593" width="18.7109375" customWidth="1"/>
    <col min="3594" max="3594" width="18.28515625" customWidth="1"/>
    <col min="3595" max="3595" width="20.85546875" customWidth="1"/>
    <col min="3597" max="3598" width="0" hidden="1" customWidth="1"/>
    <col min="3840" max="3840" width="29.42578125" customWidth="1"/>
    <col min="3841" max="3841" width="4.5703125" customWidth="1"/>
    <col min="3844" max="3844" width="25.42578125" customWidth="1"/>
    <col min="3845" max="3845" width="6.140625" customWidth="1"/>
    <col min="3846" max="3846" width="26.7109375" customWidth="1"/>
    <col min="3847" max="3847" width="0" hidden="1" customWidth="1"/>
    <col min="3848" max="3848" width="20" customWidth="1"/>
    <col min="3849" max="3849" width="18.7109375" customWidth="1"/>
    <col min="3850" max="3850" width="18.28515625" customWidth="1"/>
    <col min="3851" max="3851" width="20.85546875" customWidth="1"/>
    <col min="3853" max="3854" width="0" hidden="1" customWidth="1"/>
    <col min="4096" max="4096" width="29.42578125" customWidth="1"/>
    <col min="4097" max="4097" width="4.5703125" customWidth="1"/>
    <col min="4100" max="4100" width="25.42578125" customWidth="1"/>
    <col min="4101" max="4101" width="6.140625" customWidth="1"/>
    <col min="4102" max="4102" width="26.7109375" customWidth="1"/>
    <col min="4103" max="4103" width="0" hidden="1" customWidth="1"/>
    <col min="4104" max="4104" width="20" customWidth="1"/>
    <col min="4105" max="4105" width="18.7109375" customWidth="1"/>
    <col min="4106" max="4106" width="18.28515625" customWidth="1"/>
    <col min="4107" max="4107" width="20.85546875" customWidth="1"/>
    <col min="4109" max="4110" width="0" hidden="1" customWidth="1"/>
    <col min="4352" max="4352" width="29.42578125" customWidth="1"/>
    <col min="4353" max="4353" width="4.5703125" customWidth="1"/>
    <col min="4356" max="4356" width="25.42578125" customWidth="1"/>
    <col min="4357" max="4357" width="6.140625" customWidth="1"/>
    <col min="4358" max="4358" width="26.7109375" customWidth="1"/>
    <col min="4359" max="4359" width="0" hidden="1" customWidth="1"/>
    <col min="4360" max="4360" width="20" customWidth="1"/>
    <col min="4361" max="4361" width="18.7109375" customWidth="1"/>
    <col min="4362" max="4362" width="18.28515625" customWidth="1"/>
    <col min="4363" max="4363" width="20.85546875" customWidth="1"/>
    <col min="4365" max="4366" width="0" hidden="1" customWidth="1"/>
    <col min="4608" max="4608" width="29.42578125" customWidth="1"/>
    <col min="4609" max="4609" width="4.5703125" customWidth="1"/>
    <col min="4612" max="4612" width="25.42578125" customWidth="1"/>
    <col min="4613" max="4613" width="6.140625" customWidth="1"/>
    <col min="4614" max="4614" width="26.7109375" customWidth="1"/>
    <col min="4615" max="4615" width="0" hidden="1" customWidth="1"/>
    <col min="4616" max="4616" width="20" customWidth="1"/>
    <col min="4617" max="4617" width="18.7109375" customWidth="1"/>
    <col min="4618" max="4618" width="18.28515625" customWidth="1"/>
    <col min="4619" max="4619" width="20.85546875" customWidth="1"/>
    <col min="4621" max="4622" width="0" hidden="1" customWidth="1"/>
    <col min="4864" max="4864" width="29.42578125" customWidth="1"/>
    <col min="4865" max="4865" width="4.5703125" customWidth="1"/>
    <col min="4868" max="4868" width="25.42578125" customWidth="1"/>
    <col min="4869" max="4869" width="6.140625" customWidth="1"/>
    <col min="4870" max="4870" width="26.7109375" customWidth="1"/>
    <col min="4871" max="4871" width="0" hidden="1" customWidth="1"/>
    <col min="4872" max="4872" width="20" customWidth="1"/>
    <col min="4873" max="4873" width="18.7109375" customWidth="1"/>
    <col min="4874" max="4874" width="18.28515625" customWidth="1"/>
    <col min="4875" max="4875" width="20.85546875" customWidth="1"/>
    <col min="4877" max="4878" width="0" hidden="1" customWidth="1"/>
    <col min="5120" max="5120" width="29.42578125" customWidth="1"/>
    <col min="5121" max="5121" width="4.5703125" customWidth="1"/>
    <col min="5124" max="5124" width="25.42578125" customWidth="1"/>
    <col min="5125" max="5125" width="6.140625" customWidth="1"/>
    <col min="5126" max="5126" width="26.7109375" customWidth="1"/>
    <col min="5127" max="5127" width="0" hidden="1" customWidth="1"/>
    <col min="5128" max="5128" width="20" customWidth="1"/>
    <col min="5129" max="5129" width="18.7109375" customWidth="1"/>
    <col min="5130" max="5130" width="18.28515625" customWidth="1"/>
    <col min="5131" max="5131" width="20.85546875" customWidth="1"/>
    <col min="5133" max="5134" width="0" hidden="1" customWidth="1"/>
    <col min="5376" max="5376" width="29.42578125" customWidth="1"/>
    <col min="5377" max="5377" width="4.5703125" customWidth="1"/>
    <col min="5380" max="5380" width="25.42578125" customWidth="1"/>
    <col min="5381" max="5381" width="6.140625" customWidth="1"/>
    <col min="5382" max="5382" width="26.7109375" customWidth="1"/>
    <col min="5383" max="5383" width="0" hidden="1" customWidth="1"/>
    <col min="5384" max="5384" width="20" customWidth="1"/>
    <col min="5385" max="5385" width="18.7109375" customWidth="1"/>
    <col min="5386" max="5386" width="18.28515625" customWidth="1"/>
    <col min="5387" max="5387" width="20.85546875" customWidth="1"/>
    <col min="5389" max="5390" width="0" hidden="1" customWidth="1"/>
    <col min="5632" max="5632" width="29.42578125" customWidth="1"/>
    <col min="5633" max="5633" width="4.5703125" customWidth="1"/>
    <col min="5636" max="5636" width="25.42578125" customWidth="1"/>
    <col min="5637" max="5637" width="6.140625" customWidth="1"/>
    <col min="5638" max="5638" width="26.7109375" customWidth="1"/>
    <col min="5639" max="5639" width="0" hidden="1" customWidth="1"/>
    <col min="5640" max="5640" width="20" customWidth="1"/>
    <col min="5641" max="5641" width="18.7109375" customWidth="1"/>
    <col min="5642" max="5642" width="18.28515625" customWidth="1"/>
    <col min="5643" max="5643" width="20.85546875" customWidth="1"/>
    <col min="5645" max="5646" width="0" hidden="1" customWidth="1"/>
    <col min="5888" max="5888" width="29.42578125" customWidth="1"/>
    <col min="5889" max="5889" width="4.5703125" customWidth="1"/>
    <col min="5892" max="5892" width="25.42578125" customWidth="1"/>
    <col min="5893" max="5893" width="6.140625" customWidth="1"/>
    <col min="5894" max="5894" width="26.7109375" customWidth="1"/>
    <col min="5895" max="5895" width="0" hidden="1" customWidth="1"/>
    <col min="5896" max="5896" width="20" customWidth="1"/>
    <col min="5897" max="5897" width="18.7109375" customWidth="1"/>
    <col min="5898" max="5898" width="18.28515625" customWidth="1"/>
    <col min="5899" max="5899" width="20.85546875" customWidth="1"/>
    <col min="5901" max="5902" width="0" hidden="1" customWidth="1"/>
    <col min="6144" max="6144" width="29.42578125" customWidth="1"/>
    <col min="6145" max="6145" width="4.5703125" customWidth="1"/>
    <col min="6148" max="6148" width="25.42578125" customWidth="1"/>
    <col min="6149" max="6149" width="6.140625" customWidth="1"/>
    <col min="6150" max="6150" width="26.7109375" customWidth="1"/>
    <col min="6151" max="6151" width="0" hidden="1" customWidth="1"/>
    <col min="6152" max="6152" width="20" customWidth="1"/>
    <col min="6153" max="6153" width="18.7109375" customWidth="1"/>
    <col min="6154" max="6154" width="18.28515625" customWidth="1"/>
    <col min="6155" max="6155" width="20.85546875" customWidth="1"/>
    <col min="6157" max="6158" width="0" hidden="1" customWidth="1"/>
    <col min="6400" max="6400" width="29.42578125" customWidth="1"/>
    <col min="6401" max="6401" width="4.5703125" customWidth="1"/>
    <col min="6404" max="6404" width="25.42578125" customWidth="1"/>
    <col min="6405" max="6405" width="6.140625" customWidth="1"/>
    <col min="6406" max="6406" width="26.7109375" customWidth="1"/>
    <col min="6407" max="6407" width="0" hidden="1" customWidth="1"/>
    <col min="6408" max="6408" width="20" customWidth="1"/>
    <col min="6409" max="6409" width="18.7109375" customWidth="1"/>
    <col min="6410" max="6410" width="18.28515625" customWidth="1"/>
    <col min="6411" max="6411" width="20.85546875" customWidth="1"/>
    <col min="6413" max="6414" width="0" hidden="1" customWidth="1"/>
    <col min="6656" max="6656" width="29.42578125" customWidth="1"/>
    <col min="6657" max="6657" width="4.5703125" customWidth="1"/>
    <col min="6660" max="6660" width="25.42578125" customWidth="1"/>
    <col min="6661" max="6661" width="6.140625" customWidth="1"/>
    <col min="6662" max="6662" width="26.7109375" customWidth="1"/>
    <col min="6663" max="6663" width="0" hidden="1" customWidth="1"/>
    <col min="6664" max="6664" width="20" customWidth="1"/>
    <col min="6665" max="6665" width="18.7109375" customWidth="1"/>
    <col min="6666" max="6666" width="18.28515625" customWidth="1"/>
    <col min="6667" max="6667" width="20.85546875" customWidth="1"/>
    <col min="6669" max="6670" width="0" hidden="1" customWidth="1"/>
    <col min="6912" max="6912" width="29.42578125" customWidth="1"/>
    <col min="6913" max="6913" width="4.5703125" customWidth="1"/>
    <col min="6916" max="6916" width="25.42578125" customWidth="1"/>
    <col min="6917" max="6917" width="6.140625" customWidth="1"/>
    <col min="6918" max="6918" width="26.7109375" customWidth="1"/>
    <col min="6919" max="6919" width="0" hidden="1" customWidth="1"/>
    <col min="6920" max="6920" width="20" customWidth="1"/>
    <col min="6921" max="6921" width="18.7109375" customWidth="1"/>
    <col min="6922" max="6922" width="18.28515625" customWidth="1"/>
    <col min="6923" max="6923" width="20.85546875" customWidth="1"/>
    <col min="6925" max="6926" width="0" hidden="1" customWidth="1"/>
    <col min="7168" max="7168" width="29.42578125" customWidth="1"/>
    <col min="7169" max="7169" width="4.5703125" customWidth="1"/>
    <col min="7172" max="7172" width="25.42578125" customWidth="1"/>
    <col min="7173" max="7173" width="6.140625" customWidth="1"/>
    <col min="7174" max="7174" width="26.7109375" customWidth="1"/>
    <col min="7175" max="7175" width="0" hidden="1" customWidth="1"/>
    <col min="7176" max="7176" width="20" customWidth="1"/>
    <col min="7177" max="7177" width="18.7109375" customWidth="1"/>
    <col min="7178" max="7178" width="18.28515625" customWidth="1"/>
    <col min="7179" max="7179" width="20.85546875" customWidth="1"/>
    <col min="7181" max="7182" width="0" hidden="1" customWidth="1"/>
    <col min="7424" max="7424" width="29.42578125" customWidth="1"/>
    <col min="7425" max="7425" width="4.5703125" customWidth="1"/>
    <col min="7428" max="7428" width="25.42578125" customWidth="1"/>
    <col min="7429" max="7429" width="6.140625" customWidth="1"/>
    <col min="7430" max="7430" width="26.7109375" customWidth="1"/>
    <col min="7431" max="7431" width="0" hidden="1" customWidth="1"/>
    <col min="7432" max="7432" width="20" customWidth="1"/>
    <col min="7433" max="7433" width="18.7109375" customWidth="1"/>
    <col min="7434" max="7434" width="18.28515625" customWidth="1"/>
    <col min="7435" max="7435" width="20.85546875" customWidth="1"/>
    <col min="7437" max="7438" width="0" hidden="1" customWidth="1"/>
    <col min="7680" max="7680" width="29.42578125" customWidth="1"/>
    <col min="7681" max="7681" width="4.5703125" customWidth="1"/>
    <col min="7684" max="7684" width="25.42578125" customWidth="1"/>
    <col min="7685" max="7685" width="6.140625" customWidth="1"/>
    <col min="7686" max="7686" width="26.7109375" customWidth="1"/>
    <col min="7687" max="7687" width="0" hidden="1" customWidth="1"/>
    <col min="7688" max="7688" width="20" customWidth="1"/>
    <col min="7689" max="7689" width="18.7109375" customWidth="1"/>
    <col min="7690" max="7690" width="18.28515625" customWidth="1"/>
    <col min="7691" max="7691" width="20.85546875" customWidth="1"/>
    <col min="7693" max="7694" width="0" hidden="1" customWidth="1"/>
    <col min="7936" max="7936" width="29.42578125" customWidth="1"/>
    <col min="7937" max="7937" width="4.5703125" customWidth="1"/>
    <col min="7940" max="7940" width="25.42578125" customWidth="1"/>
    <col min="7941" max="7941" width="6.140625" customWidth="1"/>
    <col min="7942" max="7942" width="26.7109375" customWidth="1"/>
    <col min="7943" max="7943" width="0" hidden="1" customWidth="1"/>
    <col min="7944" max="7944" width="20" customWidth="1"/>
    <col min="7945" max="7945" width="18.7109375" customWidth="1"/>
    <col min="7946" max="7946" width="18.28515625" customWidth="1"/>
    <col min="7947" max="7947" width="20.85546875" customWidth="1"/>
    <col min="7949" max="7950" width="0" hidden="1" customWidth="1"/>
    <col min="8192" max="8192" width="29.42578125" customWidth="1"/>
    <col min="8193" max="8193" width="4.5703125" customWidth="1"/>
    <col min="8196" max="8196" width="25.42578125" customWidth="1"/>
    <col min="8197" max="8197" width="6.140625" customWidth="1"/>
    <col min="8198" max="8198" width="26.7109375" customWidth="1"/>
    <col min="8199" max="8199" width="0" hidden="1" customWidth="1"/>
    <col min="8200" max="8200" width="20" customWidth="1"/>
    <col min="8201" max="8201" width="18.7109375" customWidth="1"/>
    <col min="8202" max="8202" width="18.28515625" customWidth="1"/>
    <col min="8203" max="8203" width="20.85546875" customWidth="1"/>
    <col min="8205" max="8206" width="0" hidden="1" customWidth="1"/>
    <col min="8448" max="8448" width="29.42578125" customWidth="1"/>
    <col min="8449" max="8449" width="4.5703125" customWidth="1"/>
    <col min="8452" max="8452" width="25.42578125" customWidth="1"/>
    <col min="8453" max="8453" width="6.140625" customWidth="1"/>
    <col min="8454" max="8454" width="26.7109375" customWidth="1"/>
    <col min="8455" max="8455" width="0" hidden="1" customWidth="1"/>
    <col min="8456" max="8456" width="20" customWidth="1"/>
    <col min="8457" max="8457" width="18.7109375" customWidth="1"/>
    <col min="8458" max="8458" width="18.28515625" customWidth="1"/>
    <col min="8459" max="8459" width="20.85546875" customWidth="1"/>
    <col min="8461" max="8462" width="0" hidden="1" customWidth="1"/>
    <col min="8704" max="8704" width="29.42578125" customWidth="1"/>
    <col min="8705" max="8705" width="4.5703125" customWidth="1"/>
    <col min="8708" max="8708" width="25.42578125" customWidth="1"/>
    <col min="8709" max="8709" width="6.140625" customWidth="1"/>
    <col min="8710" max="8710" width="26.7109375" customWidth="1"/>
    <col min="8711" max="8711" width="0" hidden="1" customWidth="1"/>
    <col min="8712" max="8712" width="20" customWidth="1"/>
    <col min="8713" max="8713" width="18.7109375" customWidth="1"/>
    <col min="8714" max="8714" width="18.28515625" customWidth="1"/>
    <col min="8715" max="8715" width="20.85546875" customWidth="1"/>
    <col min="8717" max="8718" width="0" hidden="1" customWidth="1"/>
    <col min="8960" max="8960" width="29.42578125" customWidth="1"/>
    <col min="8961" max="8961" width="4.5703125" customWidth="1"/>
    <col min="8964" max="8964" width="25.42578125" customWidth="1"/>
    <col min="8965" max="8965" width="6.140625" customWidth="1"/>
    <col min="8966" max="8966" width="26.7109375" customWidth="1"/>
    <col min="8967" max="8967" width="0" hidden="1" customWidth="1"/>
    <col min="8968" max="8968" width="20" customWidth="1"/>
    <col min="8969" max="8969" width="18.7109375" customWidth="1"/>
    <col min="8970" max="8970" width="18.28515625" customWidth="1"/>
    <col min="8971" max="8971" width="20.85546875" customWidth="1"/>
    <col min="8973" max="8974" width="0" hidden="1" customWidth="1"/>
    <col min="9216" max="9216" width="29.42578125" customWidth="1"/>
    <col min="9217" max="9217" width="4.5703125" customWidth="1"/>
    <col min="9220" max="9220" width="25.42578125" customWidth="1"/>
    <col min="9221" max="9221" width="6.140625" customWidth="1"/>
    <col min="9222" max="9222" width="26.7109375" customWidth="1"/>
    <col min="9223" max="9223" width="0" hidden="1" customWidth="1"/>
    <col min="9224" max="9224" width="20" customWidth="1"/>
    <col min="9225" max="9225" width="18.7109375" customWidth="1"/>
    <col min="9226" max="9226" width="18.28515625" customWidth="1"/>
    <col min="9227" max="9227" width="20.85546875" customWidth="1"/>
    <col min="9229" max="9230" width="0" hidden="1" customWidth="1"/>
    <col min="9472" max="9472" width="29.42578125" customWidth="1"/>
    <col min="9473" max="9473" width="4.5703125" customWidth="1"/>
    <col min="9476" max="9476" width="25.42578125" customWidth="1"/>
    <col min="9477" max="9477" width="6.140625" customWidth="1"/>
    <col min="9478" max="9478" width="26.7109375" customWidth="1"/>
    <col min="9479" max="9479" width="0" hidden="1" customWidth="1"/>
    <col min="9480" max="9480" width="20" customWidth="1"/>
    <col min="9481" max="9481" width="18.7109375" customWidth="1"/>
    <col min="9482" max="9482" width="18.28515625" customWidth="1"/>
    <col min="9483" max="9483" width="20.85546875" customWidth="1"/>
    <col min="9485" max="9486" width="0" hidden="1" customWidth="1"/>
    <col min="9728" max="9728" width="29.42578125" customWidth="1"/>
    <col min="9729" max="9729" width="4.5703125" customWidth="1"/>
    <col min="9732" max="9732" width="25.42578125" customWidth="1"/>
    <col min="9733" max="9733" width="6.140625" customWidth="1"/>
    <col min="9734" max="9734" width="26.7109375" customWidth="1"/>
    <col min="9735" max="9735" width="0" hidden="1" customWidth="1"/>
    <col min="9736" max="9736" width="20" customWidth="1"/>
    <col min="9737" max="9737" width="18.7109375" customWidth="1"/>
    <col min="9738" max="9738" width="18.28515625" customWidth="1"/>
    <col min="9739" max="9739" width="20.85546875" customWidth="1"/>
    <col min="9741" max="9742" width="0" hidden="1" customWidth="1"/>
    <col min="9984" max="9984" width="29.42578125" customWidth="1"/>
    <col min="9985" max="9985" width="4.5703125" customWidth="1"/>
    <col min="9988" max="9988" width="25.42578125" customWidth="1"/>
    <col min="9989" max="9989" width="6.140625" customWidth="1"/>
    <col min="9990" max="9990" width="26.7109375" customWidth="1"/>
    <col min="9991" max="9991" width="0" hidden="1" customWidth="1"/>
    <col min="9992" max="9992" width="20" customWidth="1"/>
    <col min="9993" max="9993" width="18.7109375" customWidth="1"/>
    <col min="9994" max="9994" width="18.28515625" customWidth="1"/>
    <col min="9995" max="9995" width="20.85546875" customWidth="1"/>
    <col min="9997" max="9998" width="0" hidden="1" customWidth="1"/>
    <col min="10240" max="10240" width="29.42578125" customWidth="1"/>
    <col min="10241" max="10241" width="4.5703125" customWidth="1"/>
    <col min="10244" max="10244" width="25.42578125" customWidth="1"/>
    <col min="10245" max="10245" width="6.140625" customWidth="1"/>
    <col min="10246" max="10246" width="26.7109375" customWidth="1"/>
    <col min="10247" max="10247" width="0" hidden="1" customWidth="1"/>
    <col min="10248" max="10248" width="20" customWidth="1"/>
    <col min="10249" max="10249" width="18.7109375" customWidth="1"/>
    <col min="10250" max="10250" width="18.28515625" customWidth="1"/>
    <col min="10251" max="10251" width="20.85546875" customWidth="1"/>
    <col min="10253" max="10254" width="0" hidden="1" customWidth="1"/>
    <col min="10496" max="10496" width="29.42578125" customWidth="1"/>
    <col min="10497" max="10497" width="4.5703125" customWidth="1"/>
    <col min="10500" max="10500" width="25.42578125" customWidth="1"/>
    <col min="10501" max="10501" width="6.140625" customWidth="1"/>
    <col min="10502" max="10502" width="26.7109375" customWidth="1"/>
    <col min="10503" max="10503" width="0" hidden="1" customWidth="1"/>
    <col min="10504" max="10504" width="20" customWidth="1"/>
    <col min="10505" max="10505" width="18.7109375" customWidth="1"/>
    <col min="10506" max="10506" width="18.28515625" customWidth="1"/>
    <col min="10507" max="10507" width="20.85546875" customWidth="1"/>
    <col min="10509" max="10510" width="0" hidden="1" customWidth="1"/>
    <col min="10752" max="10752" width="29.42578125" customWidth="1"/>
    <col min="10753" max="10753" width="4.5703125" customWidth="1"/>
    <col min="10756" max="10756" width="25.42578125" customWidth="1"/>
    <col min="10757" max="10757" width="6.140625" customWidth="1"/>
    <col min="10758" max="10758" width="26.7109375" customWidth="1"/>
    <col min="10759" max="10759" width="0" hidden="1" customWidth="1"/>
    <col min="10760" max="10760" width="20" customWidth="1"/>
    <col min="10761" max="10761" width="18.7109375" customWidth="1"/>
    <col min="10762" max="10762" width="18.28515625" customWidth="1"/>
    <col min="10763" max="10763" width="20.85546875" customWidth="1"/>
    <col min="10765" max="10766" width="0" hidden="1" customWidth="1"/>
    <col min="11008" max="11008" width="29.42578125" customWidth="1"/>
    <col min="11009" max="11009" width="4.5703125" customWidth="1"/>
    <col min="11012" max="11012" width="25.42578125" customWidth="1"/>
    <col min="11013" max="11013" width="6.140625" customWidth="1"/>
    <col min="11014" max="11014" width="26.7109375" customWidth="1"/>
    <col min="11015" max="11015" width="0" hidden="1" customWidth="1"/>
    <col min="11016" max="11016" width="20" customWidth="1"/>
    <col min="11017" max="11017" width="18.7109375" customWidth="1"/>
    <col min="11018" max="11018" width="18.28515625" customWidth="1"/>
    <col min="11019" max="11019" width="20.85546875" customWidth="1"/>
    <col min="11021" max="11022" width="0" hidden="1" customWidth="1"/>
    <col min="11264" max="11264" width="29.42578125" customWidth="1"/>
    <col min="11265" max="11265" width="4.5703125" customWidth="1"/>
    <col min="11268" max="11268" width="25.42578125" customWidth="1"/>
    <col min="11269" max="11269" width="6.140625" customWidth="1"/>
    <col min="11270" max="11270" width="26.7109375" customWidth="1"/>
    <col min="11271" max="11271" width="0" hidden="1" customWidth="1"/>
    <col min="11272" max="11272" width="20" customWidth="1"/>
    <col min="11273" max="11273" width="18.7109375" customWidth="1"/>
    <col min="11274" max="11274" width="18.28515625" customWidth="1"/>
    <col min="11275" max="11275" width="20.85546875" customWidth="1"/>
    <col min="11277" max="11278" width="0" hidden="1" customWidth="1"/>
    <col min="11520" max="11520" width="29.42578125" customWidth="1"/>
    <col min="11521" max="11521" width="4.5703125" customWidth="1"/>
    <col min="11524" max="11524" width="25.42578125" customWidth="1"/>
    <col min="11525" max="11525" width="6.140625" customWidth="1"/>
    <col min="11526" max="11526" width="26.7109375" customWidth="1"/>
    <col min="11527" max="11527" width="0" hidden="1" customWidth="1"/>
    <col min="11528" max="11528" width="20" customWidth="1"/>
    <col min="11529" max="11529" width="18.7109375" customWidth="1"/>
    <col min="11530" max="11530" width="18.28515625" customWidth="1"/>
    <col min="11531" max="11531" width="20.85546875" customWidth="1"/>
    <col min="11533" max="11534" width="0" hidden="1" customWidth="1"/>
    <col min="11776" max="11776" width="29.42578125" customWidth="1"/>
    <col min="11777" max="11777" width="4.5703125" customWidth="1"/>
    <col min="11780" max="11780" width="25.42578125" customWidth="1"/>
    <col min="11781" max="11781" width="6.140625" customWidth="1"/>
    <col min="11782" max="11782" width="26.7109375" customWidth="1"/>
    <col min="11783" max="11783" width="0" hidden="1" customWidth="1"/>
    <col min="11784" max="11784" width="20" customWidth="1"/>
    <col min="11785" max="11785" width="18.7109375" customWidth="1"/>
    <col min="11786" max="11786" width="18.28515625" customWidth="1"/>
    <col min="11787" max="11787" width="20.85546875" customWidth="1"/>
    <col min="11789" max="11790" width="0" hidden="1" customWidth="1"/>
    <col min="12032" max="12032" width="29.42578125" customWidth="1"/>
    <col min="12033" max="12033" width="4.5703125" customWidth="1"/>
    <col min="12036" max="12036" width="25.42578125" customWidth="1"/>
    <col min="12037" max="12037" width="6.140625" customWidth="1"/>
    <col min="12038" max="12038" width="26.7109375" customWidth="1"/>
    <col min="12039" max="12039" width="0" hidden="1" customWidth="1"/>
    <col min="12040" max="12040" width="20" customWidth="1"/>
    <col min="12041" max="12041" width="18.7109375" customWidth="1"/>
    <col min="12042" max="12042" width="18.28515625" customWidth="1"/>
    <col min="12043" max="12043" width="20.85546875" customWidth="1"/>
    <col min="12045" max="12046" width="0" hidden="1" customWidth="1"/>
    <col min="12288" max="12288" width="29.42578125" customWidth="1"/>
    <col min="12289" max="12289" width="4.5703125" customWidth="1"/>
    <col min="12292" max="12292" width="25.42578125" customWidth="1"/>
    <col min="12293" max="12293" width="6.140625" customWidth="1"/>
    <col min="12294" max="12294" width="26.7109375" customWidth="1"/>
    <col min="12295" max="12295" width="0" hidden="1" customWidth="1"/>
    <col min="12296" max="12296" width="20" customWidth="1"/>
    <col min="12297" max="12297" width="18.7109375" customWidth="1"/>
    <col min="12298" max="12298" width="18.28515625" customWidth="1"/>
    <col min="12299" max="12299" width="20.85546875" customWidth="1"/>
    <col min="12301" max="12302" width="0" hidden="1" customWidth="1"/>
    <col min="12544" max="12544" width="29.42578125" customWidth="1"/>
    <col min="12545" max="12545" width="4.5703125" customWidth="1"/>
    <col min="12548" max="12548" width="25.42578125" customWidth="1"/>
    <col min="12549" max="12549" width="6.140625" customWidth="1"/>
    <col min="12550" max="12550" width="26.7109375" customWidth="1"/>
    <col min="12551" max="12551" width="0" hidden="1" customWidth="1"/>
    <col min="12552" max="12552" width="20" customWidth="1"/>
    <col min="12553" max="12553" width="18.7109375" customWidth="1"/>
    <col min="12554" max="12554" width="18.28515625" customWidth="1"/>
    <col min="12555" max="12555" width="20.85546875" customWidth="1"/>
    <col min="12557" max="12558" width="0" hidden="1" customWidth="1"/>
    <col min="12800" max="12800" width="29.42578125" customWidth="1"/>
    <col min="12801" max="12801" width="4.5703125" customWidth="1"/>
    <col min="12804" max="12804" width="25.42578125" customWidth="1"/>
    <col min="12805" max="12805" width="6.140625" customWidth="1"/>
    <col min="12806" max="12806" width="26.7109375" customWidth="1"/>
    <col min="12807" max="12807" width="0" hidden="1" customWidth="1"/>
    <col min="12808" max="12808" width="20" customWidth="1"/>
    <col min="12809" max="12809" width="18.7109375" customWidth="1"/>
    <col min="12810" max="12810" width="18.28515625" customWidth="1"/>
    <col min="12811" max="12811" width="20.85546875" customWidth="1"/>
    <col min="12813" max="12814" width="0" hidden="1" customWidth="1"/>
    <col min="13056" max="13056" width="29.42578125" customWidth="1"/>
    <col min="13057" max="13057" width="4.5703125" customWidth="1"/>
    <col min="13060" max="13060" width="25.42578125" customWidth="1"/>
    <col min="13061" max="13061" width="6.140625" customWidth="1"/>
    <col min="13062" max="13062" width="26.7109375" customWidth="1"/>
    <col min="13063" max="13063" width="0" hidden="1" customWidth="1"/>
    <col min="13064" max="13064" width="20" customWidth="1"/>
    <col min="13065" max="13065" width="18.7109375" customWidth="1"/>
    <col min="13066" max="13066" width="18.28515625" customWidth="1"/>
    <col min="13067" max="13067" width="20.85546875" customWidth="1"/>
    <col min="13069" max="13070" width="0" hidden="1" customWidth="1"/>
    <col min="13312" max="13312" width="29.42578125" customWidth="1"/>
    <col min="13313" max="13313" width="4.5703125" customWidth="1"/>
    <col min="13316" max="13316" width="25.42578125" customWidth="1"/>
    <col min="13317" max="13317" width="6.140625" customWidth="1"/>
    <col min="13318" max="13318" width="26.7109375" customWidth="1"/>
    <col min="13319" max="13319" width="0" hidden="1" customWidth="1"/>
    <col min="13320" max="13320" width="20" customWidth="1"/>
    <col min="13321" max="13321" width="18.7109375" customWidth="1"/>
    <col min="13322" max="13322" width="18.28515625" customWidth="1"/>
    <col min="13323" max="13323" width="20.85546875" customWidth="1"/>
    <col min="13325" max="13326" width="0" hidden="1" customWidth="1"/>
    <col min="13568" max="13568" width="29.42578125" customWidth="1"/>
    <col min="13569" max="13569" width="4.5703125" customWidth="1"/>
    <col min="13572" max="13572" width="25.42578125" customWidth="1"/>
    <col min="13573" max="13573" width="6.140625" customWidth="1"/>
    <col min="13574" max="13574" width="26.7109375" customWidth="1"/>
    <col min="13575" max="13575" width="0" hidden="1" customWidth="1"/>
    <col min="13576" max="13576" width="20" customWidth="1"/>
    <col min="13577" max="13577" width="18.7109375" customWidth="1"/>
    <col min="13578" max="13578" width="18.28515625" customWidth="1"/>
    <col min="13579" max="13579" width="20.85546875" customWidth="1"/>
    <col min="13581" max="13582" width="0" hidden="1" customWidth="1"/>
    <col min="13824" max="13824" width="29.42578125" customWidth="1"/>
    <col min="13825" max="13825" width="4.5703125" customWidth="1"/>
    <col min="13828" max="13828" width="25.42578125" customWidth="1"/>
    <col min="13829" max="13829" width="6.140625" customWidth="1"/>
    <col min="13830" max="13830" width="26.7109375" customWidth="1"/>
    <col min="13831" max="13831" width="0" hidden="1" customWidth="1"/>
    <col min="13832" max="13832" width="20" customWidth="1"/>
    <col min="13833" max="13833" width="18.7109375" customWidth="1"/>
    <col min="13834" max="13834" width="18.28515625" customWidth="1"/>
    <col min="13835" max="13835" width="20.85546875" customWidth="1"/>
    <col min="13837" max="13838" width="0" hidden="1" customWidth="1"/>
    <col min="14080" max="14080" width="29.42578125" customWidth="1"/>
    <col min="14081" max="14081" width="4.5703125" customWidth="1"/>
    <col min="14084" max="14084" width="25.42578125" customWidth="1"/>
    <col min="14085" max="14085" width="6.140625" customWidth="1"/>
    <col min="14086" max="14086" width="26.7109375" customWidth="1"/>
    <col min="14087" max="14087" width="0" hidden="1" customWidth="1"/>
    <col min="14088" max="14088" width="20" customWidth="1"/>
    <col min="14089" max="14089" width="18.7109375" customWidth="1"/>
    <col min="14090" max="14090" width="18.28515625" customWidth="1"/>
    <col min="14091" max="14091" width="20.85546875" customWidth="1"/>
    <col min="14093" max="14094" width="0" hidden="1" customWidth="1"/>
    <col min="14336" max="14336" width="29.42578125" customWidth="1"/>
    <col min="14337" max="14337" width="4.5703125" customWidth="1"/>
    <col min="14340" max="14340" width="25.42578125" customWidth="1"/>
    <col min="14341" max="14341" width="6.140625" customWidth="1"/>
    <col min="14342" max="14342" width="26.7109375" customWidth="1"/>
    <col min="14343" max="14343" width="0" hidden="1" customWidth="1"/>
    <col min="14344" max="14344" width="20" customWidth="1"/>
    <col min="14345" max="14345" width="18.7109375" customWidth="1"/>
    <col min="14346" max="14346" width="18.28515625" customWidth="1"/>
    <col min="14347" max="14347" width="20.85546875" customWidth="1"/>
    <col min="14349" max="14350" width="0" hidden="1" customWidth="1"/>
    <col min="14592" max="14592" width="29.42578125" customWidth="1"/>
    <col min="14593" max="14593" width="4.5703125" customWidth="1"/>
    <col min="14596" max="14596" width="25.42578125" customWidth="1"/>
    <col min="14597" max="14597" width="6.140625" customWidth="1"/>
    <col min="14598" max="14598" width="26.7109375" customWidth="1"/>
    <col min="14599" max="14599" width="0" hidden="1" customWidth="1"/>
    <col min="14600" max="14600" width="20" customWidth="1"/>
    <col min="14601" max="14601" width="18.7109375" customWidth="1"/>
    <col min="14602" max="14602" width="18.28515625" customWidth="1"/>
    <col min="14603" max="14603" width="20.85546875" customWidth="1"/>
    <col min="14605" max="14606" width="0" hidden="1" customWidth="1"/>
    <col min="14848" max="14848" width="29.42578125" customWidth="1"/>
    <col min="14849" max="14849" width="4.5703125" customWidth="1"/>
    <col min="14852" max="14852" width="25.42578125" customWidth="1"/>
    <col min="14853" max="14853" width="6.140625" customWidth="1"/>
    <col min="14854" max="14854" width="26.7109375" customWidth="1"/>
    <col min="14855" max="14855" width="0" hidden="1" customWidth="1"/>
    <col min="14856" max="14856" width="20" customWidth="1"/>
    <col min="14857" max="14857" width="18.7109375" customWidth="1"/>
    <col min="14858" max="14858" width="18.28515625" customWidth="1"/>
    <col min="14859" max="14859" width="20.85546875" customWidth="1"/>
    <col min="14861" max="14862" width="0" hidden="1" customWidth="1"/>
    <col min="15104" max="15104" width="29.42578125" customWidth="1"/>
    <col min="15105" max="15105" width="4.5703125" customWidth="1"/>
    <col min="15108" max="15108" width="25.42578125" customWidth="1"/>
    <col min="15109" max="15109" width="6.140625" customWidth="1"/>
    <col min="15110" max="15110" width="26.7109375" customWidth="1"/>
    <col min="15111" max="15111" width="0" hidden="1" customWidth="1"/>
    <col min="15112" max="15112" width="20" customWidth="1"/>
    <col min="15113" max="15113" width="18.7109375" customWidth="1"/>
    <col min="15114" max="15114" width="18.28515625" customWidth="1"/>
    <col min="15115" max="15115" width="20.85546875" customWidth="1"/>
    <col min="15117" max="15118" width="0" hidden="1" customWidth="1"/>
    <col min="15360" max="15360" width="29.42578125" customWidth="1"/>
    <col min="15361" max="15361" width="4.5703125" customWidth="1"/>
    <col min="15364" max="15364" width="25.42578125" customWidth="1"/>
    <col min="15365" max="15365" width="6.140625" customWidth="1"/>
    <col min="15366" max="15366" width="26.7109375" customWidth="1"/>
    <col min="15367" max="15367" width="0" hidden="1" customWidth="1"/>
    <col min="15368" max="15368" width="20" customWidth="1"/>
    <col min="15369" max="15369" width="18.7109375" customWidth="1"/>
    <col min="15370" max="15370" width="18.28515625" customWidth="1"/>
    <col min="15371" max="15371" width="20.85546875" customWidth="1"/>
    <col min="15373" max="15374" width="0" hidden="1" customWidth="1"/>
    <col min="15616" max="15616" width="29.42578125" customWidth="1"/>
    <col min="15617" max="15617" width="4.5703125" customWidth="1"/>
    <col min="15620" max="15620" width="25.42578125" customWidth="1"/>
    <col min="15621" max="15621" width="6.140625" customWidth="1"/>
    <col min="15622" max="15622" width="26.7109375" customWidth="1"/>
    <col min="15623" max="15623" width="0" hidden="1" customWidth="1"/>
    <col min="15624" max="15624" width="20" customWidth="1"/>
    <col min="15625" max="15625" width="18.7109375" customWidth="1"/>
    <col min="15626" max="15626" width="18.28515625" customWidth="1"/>
    <col min="15627" max="15627" width="20.85546875" customWidth="1"/>
    <col min="15629" max="15630" width="0" hidden="1" customWidth="1"/>
    <col min="15872" max="15872" width="29.42578125" customWidth="1"/>
    <col min="15873" max="15873" width="4.5703125" customWidth="1"/>
    <col min="15876" max="15876" width="25.42578125" customWidth="1"/>
    <col min="15877" max="15877" width="6.140625" customWidth="1"/>
    <col min="15878" max="15878" width="26.7109375" customWidth="1"/>
    <col min="15879" max="15879" width="0" hidden="1" customWidth="1"/>
    <col min="15880" max="15880" width="20" customWidth="1"/>
    <col min="15881" max="15881" width="18.7109375" customWidth="1"/>
    <col min="15882" max="15882" width="18.28515625" customWidth="1"/>
    <col min="15883" max="15883" width="20.85546875" customWidth="1"/>
    <col min="15885" max="15886" width="0" hidden="1" customWidth="1"/>
    <col min="16128" max="16128" width="29.42578125" customWidth="1"/>
    <col min="16129" max="16129" width="4.5703125" customWidth="1"/>
    <col min="16132" max="16132" width="25.42578125" customWidth="1"/>
    <col min="16133" max="16133" width="6.140625" customWidth="1"/>
    <col min="16134" max="16134" width="26.7109375" customWidth="1"/>
    <col min="16135" max="16135" width="0" hidden="1" customWidth="1"/>
    <col min="16136" max="16136" width="20" customWidth="1"/>
    <col min="16137" max="16137" width="18.7109375" customWidth="1"/>
    <col min="16138" max="16138" width="18.28515625" customWidth="1"/>
    <col min="16139" max="16139" width="20.85546875" customWidth="1"/>
    <col min="16141" max="16142" width="0" hidden="1" customWidth="1"/>
  </cols>
  <sheetData>
    <row r="1" spans="1:17" ht="18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8" x14ac:dyDescent="0.25">
      <c r="A2" s="148" t="s">
        <v>132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.7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7" x14ac:dyDescent="0.2">
      <c r="A4" s="137"/>
      <c r="B4" s="137"/>
      <c r="C4" s="137"/>
      <c r="D4" s="137"/>
      <c r="E4" s="137"/>
      <c r="F4" s="137"/>
      <c r="G4" s="2"/>
      <c r="H4" s="2"/>
      <c r="I4" s="2">
        <v>148</v>
      </c>
      <c r="J4" s="2"/>
      <c r="K4" s="2"/>
      <c r="M4" s="3"/>
      <c r="N4" s="3"/>
      <c r="O4" s="3"/>
      <c r="P4" s="3"/>
      <c r="Q4" s="3"/>
    </row>
    <row r="5" spans="1:17" x14ac:dyDescent="0.2">
      <c r="A5" s="150" t="s">
        <v>1</v>
      </c>
      <c r="B5" s="4"/>
      <c r="C5" s="5"/>
      <c r="D5" s="5"/>
      <c r="E5" s="5"/>
      <c r="F5" s="133"/>
      <c r="G5" s="8" t="s">
        <v>2</v>
      </c>
      <c r="H5" s="8" t="s">
        <v>3</v>
      </c>
      <c r="I5" s="8" t="s">
        <v>3</v>
      </c>
      <c r="J5" s="101" t="s">
        <v>108</v>
      </c>
      <c r="K5" s="8" t="s">
        <v>4</v>
      </c>
      <c r="L5" s="8" t="s">
        <v>5</v>
      </c>
      <c r="M5" s="8" t="s">
        <v>4</v>
      </c>
      <c r="N5" s="8" t="s">
        <v>5</v>
      </c>
    </row>
    <row r="6" spans="1:17" x14ac:dyDescent="0.2">
      <c r="A6" s="151"/>
      <c r="B6" s="153" t="s">
        <v>6</v>
      </c>
      <c r="C6" s="161"/>
      <c r="D6" s="161"/>
      <c r="E6" s="161"/>
      <c r="F6" s="151"/>
      <c r="G6" s="9" t="s">
        <v>7</v>
      </c>
      <c r="H6" s="9" t="s">
        <v>8</v>
      </c>
      <c r="I6" s="9" t="s">
        <v>9</v>
      </c>
      <c r="J6" s="102" t="s">
        <v>107</v>
      </c>
      <c r="K6" s="9" t="s">
        <v>7</v>
      </c>
      <c r="L6" s="9" t="s">
        <v>10</v>
      </c>
      <c r="M6" s="9" t="s">
        <v>11</v>
      </c>
      <c r="N6" s="9" t="s">
        <v>10</v>
      </c>
    </row>
    <row r="7" spans="1:17" x14ac:dyDescent="0.2">
      <c r="A7" s="152"/>
      <c r="B7" s="10"/>
      <c r="C7" s="11"/>
      <c r="D7" s="11"/>
      <c r="E7" s="11"/>
      <c r="F7" s="134" t="s">
        <v>12</v>
      </c>
      <c r="G7" s="13" t="s">
        <v>13</v>
      </c>
      <c r="H7" s="13" t="s">
        <v>15</v>
      </c>
      <c r="I7" s="13" t="s">
        <v>17</v>
      </c>
      <c r="J7" s="13"/>
      <c r="K7" s="13"/>
      <c r="L7" s="13"/>
      <c r="M7" s="13" t="s">
        <v>18</v>
      </c>
      <c r="N7" s="13"/>
    </row>
    <row r="8" spans="1:17" ht="15.75" x14ac:dyDescent="0.25">
      <c r="A8" s="32" t="s">
        <v>19</v>
      </c>
      <c r="B8" s="35" t="s">
        <v>20</v>
      </c>
      <c r="C8" s="27"/>
      <c r="D8" s="17"/>
      <c r="E8" s="33"/>
      <c r="F8" s="34"/>
      <c r="G8" s="31">
        <f t="shared" ref="G8:M8" si="0">G9+G10</f>
        <v>540000000</v>
      </c>
      <c r="H8" s="31">
        <f>H9+H10</f>
        <v>112638142</v>
      </c>
      <c r="I8" s="31">
        <f>I9+I10</f>
        <v>447439754</v>
      </c>
      <c r="J8" s="31"/>
      <c r="K8" s="31">
        <f t="shared" si="0"/>
        <v>92560246</v>
      </c>
      <c r="L8" s="14">
        <f t="shared" ref="L8:L34" si="1">I8/G8*100</f>
        <v>82.859213703703702</v>
      </c>
      <c r="M8" s="31" t="e">
        <f t="shared" si="0"/>
        <v>#REF!</v>
      </c>
      <c r="N8" s="15" t="e">
        <f>I8/#REF!*100</f>
        <v>#REF!</v>
      </c>
    </row>
    <row r="9" spans="1:17" ht="15.75" x14ac:dyDescent="0.25">
      <c r="A9" s="91" t="s">
        <v>21</v>
      </c>
      <c r="B9" s="36">
        <v>1</v>
      </c>
      <c r="C9" s="30" t="s">
        <v>22</v>
      </c>
      <c r="D9" s="37"/>
      <c r="E9" s="37"/>
      <c r="F9" s="25"/>
      <c r="G9" s="38">
        <v>450000000</v>
      </c>
      <c r="H9" s="38">
        <v>90032747</v>
      </c>
      <c r="I9" s="38">
        <f>H9+Juni!I9</f>
        <v>391885807</v>
      </c>
      <c r="J9" s="38"/>
      <c r="K9" s="38">
        <f>G9-I9</f>
        <v>58114193</v>
      </c>
      <c r="L9" s="14">
        <f t="shared" si="1"/>
        <v>87.085734888888894</v>
      </c>
      <c r="M9" s="38" t="e">
        <f>#REF!-I9</f>
        <v>#REF!</v>
      </c>
      <c r="N9" s="15" t="e">
        <f>I9/#REF!*100</f>
        <v>#REF!</v>
      </c>
    </row>
    <row r="10" spans="1:17" ht="15.75" x14ac:dyDescent="0.25">
      <c r="A10" s="92" t="s">
        <v>23</v>
      </c>
      <c r="B10" s="100">
        <v>2</v>
      </c>
      <c r="C10" s="40" t="s">
        <v>24</v>
      </c>
      <c r="D10" s="39"/>
      <c r="E10" s="39"/>
      <c r="F10" s="41"/>
      <c r="G10" s="38">
        <v>90000000</v>
      </c>
      <c r="H10" s="38">
        <v>22605395</v>
      </c>
      <c r="I10" s="38">
        <f>H10+Juni!I10</f>
        <v>55553947</v>
      </c>
      <c r="J10" s="38"/>
      <c r="K10" s="38">
        <f>G10-I10</f>
        <v>34446053</v>
      </c>
      <c r="L10" s="14">
        <f t="shared" si="1"/>
        <v>61.726607777777772</v>
      </c>
      <c r="M10" s="38" t="e">
        <f>#REF!-I10</f>
        <v>#REF!</v>
      </c>
      <c r="N10" s="15" t="e">
        <f>I10/#REF!*100</f>
        <v>#REF!</v>
      </c>
    </row>
    <row r="11" spans="1:17" ht="15.75" x14ac:dyDescent="0.25">
      <c r="A11" s="97" t="s">
        <v>25</v>
      </c>
      <c r="B11" s="49" t="s">
        <v>26</v>
      </c>
      <c r="C11" s="46"/>
      <c r="D11" s="47"/>
      <c r="E11" s="47"/>
      <c r="F11" s="48"/>
      <c r="G11" s="44">
        <f t="shared" ref="G11:M11" si="2">G12</f>
        <v>108000000</v>
      </c>
      <c r="H11" s="44">
        <f>H12</f>
        <v>10268610</v>
      </c>
      <c r="I11" s="44">
        <f>I12</f>
        <v>56514540</v>
      </c>
      <c r="J11" s="44"/>
      <c r="K11" s="44">
        <f t="shared" si="2"/>
        <v>51485460</v>
      </c>
      <c r="L11" s="14">
        <f t="shared" si="1"/>
        <v>52.328277777777778</v>
      </c>
      <c r="M11" s="44" t="e">
        <f t="shared" si="2"/>
        <v>#REF!</v>
      </c>
      <c r="N11" s="15" t="e">
        <f>I11/#REF!*100</f>
        <v>#REF!</v>
      </c>
    </row>
    <row r="12" spans="1:17" ht="15.75" x14ac:dyDescent="0.25">
      <c r="A12" s="99" t="s">
        <v>27</v>
      </c>
      <c r="B12" s="42" t="s">
        <v>28</v>
      </c>
      <c r="C12" s="42"/>
      <c r="D12" s="42"/>
      <c r="E12" s="50"/>
      <c r="F12" s="51"/>
      <c r="G12" s="43">
        <v>108000000</v>
      </c>
      <c r="H12" s="43">
        <v>10268610</v>
      </c>
      <c r="I12" s="38">
        <f>H12+Juni!I12</f>
        <v>56514540</v>
      </c>
      <c r="J12" s="43"/>
      <c r="K12" s="52">
        <f>G12-I12</f>
        <v>51485460</v>
      </c>
      <c r="L12" s="14">
        <f t="shared" si="1"/>
        <v>52.328277777777778</v>
      </c>
      <c r="M12" s="52" t="e">
        <f>#REF!-I12</f>
        <v>#REF!</v>
      </c>
      <c r="N12" s="15" t="e">
        <f>I12/#REF!*100</f>
        <v>#REF!</v>
      </c>
    </row>
    <row r="13" spans="1:17" ht="15.75" x14ac:dyDescent="0.25">
      <c r="A13" s="98" t="s">
        <v>29</v>
      </c>
      <c r="B13" s="49" t="s">
        <v>30</v>
      </c>
      <c r="C13" s="24"/>
      <c r="D13" s="24"/>
      <c r="E13" s="53"/>
      <c r="F13" s="54"/>
      <c r="G13" s="22">
        <f t="shared" ref="G13:M13" si="3">G14+G15</f>
        <v>207000000</v>
      </c>
      <c r="H13" s="22">
        <f>H14+H15</f>
        <v>19620000</v>
      </c>
      <c r="I13" s="22">
        <f>I14+I15</f>
        <v>137039077</v>
      </c>
      <c r="J13" s="22"/>
      <c r="K13" s="22">
        <f t="shared" si="3"/>
        <v>69960923</v>
      </c>
      <c r="L13" s="14">
        <f t="shared" si="1"/>
        <v>66.202452657004827</v>
      </c>
      <c r="M13" s="22" t="e">
        <f t="shared" si="3"/>
        <v>#REF!</v>
      </c>
      <c r="N13" s="15" t="e">
        <f>I13/#REF!*100</f>
        <v>#REF!</v>
      </c>
    </row>
    <row r="14" spans="1:17" ht="15.75" x14ac:dyDescent="0.25">
      <c r="A14" s="32" t="s">
        <v>31</v>
      </c>
      <c r="B14" s="55">
        <v>1</v>
      </c>
      <c r="C14" s="24" t="s">
        <v>32</v>
      </c>
      <c r="D14" s="24"/>
      <c r="E14" s="53"/>
      <c r="F14" s="54"/>
      <c r="G14" s="26">
        <v>117000000</v>
      </c>
      <c r="H14" s="26"/>
      <c r="I14" s="38">
        <f>H14+Juni!I14</f>
        <v>69530077</v>
      </c>
      <c r="J14" s="26"/>
      <c r="K14" s="26">
        <f>G14-I14</f>
        <v>47469923</v>
      </c>
      <c r="L14" s="14">
        <f t="shared" si="1"/>
        <v>59.427416239316244</v>
      </c>
      <c r="M14" s="26" t="e">
        <f>#REF!-I14</f>
        <v>#REF!</v>
      </c>
      <c r="N14" s="15" t="e">
        <f>I14/#REF!*100</f>
        <v>#REF!</v>
      </c>
    </row>
    <row r="15" spans="1:17" ht="15.75" x14ac:dyDescent="0.25">
      <c r="A15" s="45" t="s">
        <v>33</v>
      </c>
      <c r="B15" s="56">
        <v>2</v>
      </c>
      <c r="C15" s="42" t="s">
        <v>34</v>
      </c>
      <c r="D15" s="42"/>
      <c r="E15" s="50"/>
      <c r="F15" s="51"/>
      <c r="G15" s="38">
        <v>90000000</v>
      </c>
      <c r="H15" s="38">
        <v>19620000</v>
      </c>
      <c r="I15" s="38">
        <f>H15+Juni!I15</f>
        <v>67509000</v>
      </c>
      <c r="J15" s="26"/>
      <c r="K15" s="26">
        <f>G15-I15</f>
        <v>22491000</v>
      </c>
      <c r="L15" s="14">
        <f t="shared" si="1"/>
        <v>75.010000000000005</v>
      </c>
      <c r="M15" s="26" t="e">
        <f>#REF!-I15</f>
        <v>#REF!</v>
      </c>
      <c r="N15" s="15" t="e">
        <f>I15/#REF!*100</f>
        <v>#REF!</v>
      </c>
    </row>
    <row r="16" spans="1:17" ht="15.75" x14ac:dyDescent="0.25">
      <c r="A16" s="91" t="s">
        <v>35</v>
      </c>
      <c r="B16" s="57" t="s">
        <v>36</v>
      </c>
      <c r="C16" s="20"/>
      <c r="D16" s="20"/>
      <c r="E16" s="136"/>
      <c r="F16" s="21"/>
      <c r="G16" s="22">
        <f>120000000</f>
        <v>120000000</v>
      </c>
      <c r="H16" s="22">
        <v>16170000</v>
      </c>
      <c r="I16" s="113">
        <f>H16+Juni!I16</f>
        <v>101210000</v>
      </c>
      <c r="J16" s="22"/>
      <c r="K16" s="22">
        <f>G16-I16</f>
        <v>18790000</v>
      </c>
      <c r="L16" s="14">
        <f t="shared" si="1"/>
        <v>84.341666666666669</v>
      </c>
      <c r="M16" s="22" t="e">
        <f>#REF!-I16</f>
        <v>#REF!</v>
      </c>
      <c r="N16" s="15" t="e">
        <f>I16/#REF!*100</f>
        <v>#REF!</v>
      </c>
    </row>
    <row r="17" spans="1:14" ht="15.75" x14ac:dyDescent="0.25">
      <c r="A17" s="94" t="s">
        <v>37</v>
      </c>
      <c r="B17" s="27" t="s">
        <v>38</v>
      </c>
      <c r="C17" s="27"/>
      <c r="D17" s="27"/>
      <c r="E17" s="27"/>
      <c r="F17" s="27"/>
      <c r="G17" s="64">
        <f>G18</f>
        <v>148500000</v>
      </c>
      <c r="H17" s="64">
        <f>H18</f>
        <v>16438545</v>
      </c>
      <c r="I17" s="113">
        <f>I18</f>
        <v>95155083</v>
      </c>
      <c r="J17" s="64"/>
      <c r="K17" s="64">
        <f>K18</f>
        <v>53344917</v>
      </c>
      <c r="L17" s="14">
        <f t="shared" si="1"/>
        <v>64.077496969696966</v>
      </c>
      <c r="M17" s="64" t="e">
        <f>M18+#REF!</f>
        <v>#REF!</v>
      </c>
      <c r="N17" s="15" t="e">
        <f>I17/#REF!*100</f>
        <v>#REF!</v>
      </c>
    </row>
    <row r="18" spans="1:14" ht="15.75" x14ac:dyDescent="0.25">
      <c r="A18" s="95"/>
      <c r="B18" s="137">
        <v>1</v>
      </c>
      <c r="C18" s="30" t="s">
        <v>39</v>
      </c>
      <c r="D18" s="30"/>
      <c r="E18" s="30"/>
      <c r="F18" s="27"/>
      <c r="G18" s="62">
        <v>148500000</v>
      </c>
      <c r="H18" s="62">
        <v>16438545</v>
      </c>
      <c r="I18" s="38">
        <f>H18+Juni!I18</f>
        <v>95155083</v>
      </c>
      <c r="J18" s="26"/>
      <c r="K18" s="26">
        <f>G18-I18</f>
        <v>53344917</v>
      </c>
      <c r="L18" s="14">
        <f t="shared" si="1"/>
        <v>64.077496969696966</v>
      </c>
      <c r="M18" s="26" t="e">
        <f>#REF!-I18</f>
        <v>#REF!</v>
      </c>
      <c r="N18" s="15" t="e">
        <f>I18/#REF!*100</f>
        <v>#REF!</v>
      </c>
    </row>
    <row r="19" spans="1:14" ht="15.75" x14ac:dyDescent="0.25">
      <c r="A19" s="93" t="s">
        <v>41</v>
      </c>
      <c r="B19" s="159" t="s">
        <v>42</v>
      </c>
      <c r="C19" s="160"/>
      <c r="D19" s="160"/>
      <c r="E19" s="136"/>
      <c r="F19" s="21"/>
      <c r="G19" s="22">
        <f>SUM(G20:G30)</f>
        <v>1517400000</v>
      </c>
      <c r="H19" s="22">
        <f>SUM(H20:H30)</f>
        <v>37360009</v>
      </c>
      <c r="I19" s="22">
        <f>SUM(I20:I30)</f>
        <v>777157335</v>
      </c>
      <c r="J19" s="103">
        <f>J20</f>
        <v>274000</v>
      </c>
      <c r="K19" s="22">
        <f>SUM(K20:K30)</f>
        <v>740242665</v>
      </c>
      <c r="L19" s="14">
        <f t="shared" si="1"/>
        <v>51.216379003558721</v>
      </c>
      <c r="M19" s="22" t="e">
        <f t="shared" ref="M19" si="4">M20+M21</f>
        <v>#REF!</v>
      </c>
      <c r="N19" s="15" t="e">
        <f>I19/#REF!*100</f>
        <v>#REF!</v>
      </c>
    </row>
    <row r="20" spans="1:14" ht="15.75" x14ac:dyDescent="0.25">
      <c r="A20" s="32" t="s">
        <v>43</v>
      </c>
      <c r="B20" s="55">
        <v>1</v>
      </c>
      <c r="C20" s="24" t="s">
        <v>45</v>
      </c>
      <c r="D20" s="24"/>
      <c r="E20" s="53"/>
      <c r="F20" s="54"/>
      <c r="G20" s="65">
        <v>900000000</v>
      </c>
      <c r="H20" s="65">
        <v>23622509</v>
      </c>
      <c r="I20" s="38">
        <f>H20+Juni!I20</f>
        <v>547250255</v>
      </c>
      <c r="J20" s="104">
        <f>'[2]Alkes BHP'!$G$18</f>
        <v>274000</v>
      </c>
      <c r="K20" s="65">
        <f t="shared" ref="K20:K31" si="5">G20-I20</f>
        <v>352749745</v>
      </c>
      <c r="L20" s="14">
        <f t="shared" si="1"/>
        <v>60.80558388888889</v>
      </c>
      <c r="M20" s="65" t="e">
        <f>#REF!-I20</f>
        <v>#REF!</v>
      </c>
      <c r="N20" s="15" t="e">
        <f>I20/#REF!*100</f>
        <v>#REF!</v>
      </c>
    </row>
    <row r="21" spans="1:14" ht="15.75" x14ac:dyDescent="0.25">
      <c r="A21" s="32" t="s">
        <v>43</v>
      </c>
      <c r="B21" s="60">
        <v>2</v>
      </c>
      <c r="C21" s="24" t="s">
        <v>46</v>
      </c>
      <c r="D21" s="33"/>
      <c r="E21" s="17"/>
      <c r="F21" s="34"/>
      <c r="G21" s="26">
        <v>9000000</v>
      </c>
      <c r="H21" s="26"/>
      <c r="I21" s="38">
        <f>H21+Juni!I21</f>
        <v>0</v>
      </c>
      <c r="J21" s="104"/>
      <c r="K21" s="65">
        <f t="shared" si="5"/>
        <v>9000000</v>
      </c>
      <c r="L21" s="14">
        <f t="shared" si="1"/>
        <v>0</v>
      </c>
      <c r="M21" s="65" t="e">
        <f>#REF!-I21</f>
        <v>#REF!</v>
      </c>
      <c r="N21" s="15" t="e">
        <f>I21/#REF!*100</f>
        <v>#REF!</v>
      </c>
    </row>
    <row r="22" spans="1:14" ht="15.75" x14ac:dyDescent="0.25">
      <c r="A22" s="32" t="s">
        <v>47</v>
      </c>
      <c r="B22" s="55">
        <v>3</v>
      </c>
      <c r="C22" s="29" t="s">
        <v>48</v>
      </c>
      <c r="D22" s="47"/>
      <c r="E22" s="47"/>
      <c r="F22" s="66"/>
      <c r="G22" s="67">
        <v>4500000</v>
      </c>
      <c r="H22" s="67"/>
      <c r="I22" s="38">
        <f>H22+Juni!I22</f>
        <v>0</v>
      </c>
      <c r="J22" s="104"/>
      <c r="K22" s="65">
        <f t="shared" si="5"/>
        <v>4500000</v>
      </c>
      <c r="L22" s="14">
        <f t="shared" si="1"/>
        <v>0</v>
      </c>
      <c r="M22" s="65" t="e">
        <f>#REF!-I22</f>
        <v>#REF!</v>
      </c>
      <c r="N22" s="15" t="e">
        <f>I22/#REF!*100</f>
        <v>#REF!</v>
      </c>
    </row>
    <row r="23" spans="1:14" ht="15.75" x14ac:dyDescent="0.25">
      <c r="A23" s="32" t="s">
        <v>49</v>
      </c>
      <c r="B23" s="19">
        <v>4</v>
      </c>
      <c r="C23" s="29" t="s">
        <v>50</v>
      </c>
      <c r="D23" s="53"/>
      <c r="E23" s="24"/>
      <c r="F23" s="54"/>
      <c r="G23" s="65">
        <v>4500000</v>
      </c>
      <c r="H23" s="65"/>
      <c r="I23" s="38">
        <f>H23+Juni!I23</f>
        <v>0</v>
      </c>
      <c r="J23" s="104"/>
      <c r="K23" s="65">
        <f t="shared" si="5"/>
        <v>4500000</v>
      </c>
      <c r="L23" s="14">
        <f t="shared" si="1"/>
        <v>0</v>
      </c>
      <c r="M23" s="65" t="e">
        <f>#REF!-I23</f>
        <v>#REF!</v>
      </c>
      <c r="N23" s="15" t="e">
        <f>I23/#REF!*100</f>
        <v>#REF!</v>
      </c>
    </row>
    <row r="24" spans="1:14" ht="15.75" x14ac:dyDescent="0.25">
      <c r="A24" s="32" t="s">
        <v>51</v>
      </c>
      <c r="B24" s="55">
        <v>5</v>
      </c>
      <c r="C24" s="29" t="s">
        <v>52</v>
      </c>
      <c r="D24" s="53"/>
      <c r="E24" s="24"/>
      <c r="F24" s="54"/>
      <c r="G24" s="65">
        <v>225000000</v>
      </c>
      <c r="H24" s="65"/>
      <c r="I24" s="38">
        <f>H24+Juni!I24</f>
        <v>99250000</v>
      </c>
      <c r="J24" s="104"/>
      <c r="K24" s="65">
        <f t="shared" si="5"/>
        <v>125750000</v>
      </c>
      <c r="L24" s="14">
        <f t="shared" si="1"/>
        <v>44.111111111111114</v>
      </c>
      <c r="M24" s="65" t="e">
        <f>#REF!-I24</f>
        <v>#REF!</v>
      </c>
      <c r="N24" s="15" t="e">
        <f>I24/#REF!*100</f>
        <v>#REF!</v>
      </c>
    </row>
    <row r="25" spans="1:14" ht="15.75" x14ac:dyDescent="0.25">
      <c r="A25" s="32" t="s">
        <v>53</v>
      </c>
      <c r="B25" s="19">
        <v>6</v>
      </c>
      <c r="C25" s="29" t="s">
        <v>54</v>
      </c>
      <c r="D25" s="53"/>
      <c r="E25" s="24"/>
      <c r="F25" s="54"/>
      <c r="G25" s="65">
        <v>13500000</v>
      </c>
      <c r="H25" s="65"/>
      <c r="I25" s="38">
        <f>H25+Juni!I25</f>
        <v>0</v>
      </c>
      <c r="J25" s="104"/>
      <c r="K25" s="65">
        <f t="shared" si="5"/>
        <v>13500000</v>
      </c>
      <c r="L25" s="14">
        <f t="shared" si="1"/>
        <v>0</v>
      </c>
      <c r="M25" s="65" t="e">
        <f>#REF!-I25</f>
        <v>#REF!</v>
      </c>
      <c r="N25" s="15" t="e">
        <f>I25/#REF!*100</f>
        <v>#REF!</v>
      </c>
    </row>
    <row r="26" spans="1:14" ht="15.75" x14ac:dyDescent="0.25">
      <c r="A26" s="32" t="s">
        <v>55</v>
      </c>
      <c r="B26" s="19">
        <v>7</v>
      </c>
      <c r="C26" s="24" t="s">
        <v>56</v>
      </c>
      <c r="D26" s="53"/>
      <c r="E26" s="24"/>
      <c r="F26" s="54"/>
      <c r="G26" s="65">
        <v>18000000</v>
      </c>
      <c r="H26" s="65"/>
      <c r="I26" s="38">
        <f>H26+Juni!I26</f>
        <v>0</v>
      </c>
      <c r="J26" s="104"/>
      <c r="K26" s="65">
        <f t="shared" si="5"/>
        <v>18000000</v>
      </c>
      <c r="L26" s="14">
        <f t="shared" si="1"/>
        <v>0</v>
      </c>
      <c r="M26" s="65" t="e">
        <f>#REF!-I26</f>
        <v>#REF!</v>
      </c>
      <c r="N26" s="15" t="e">
        <f>I26/#REF!*100</f>
        <v>#REF!</v>
      </c>
    </row>
    <row r="27" spans="1:14" ht="15.75" x14ac:dyDescent="0.25">
      <c r="A27" s="32" t="s">
        <v>57</v>
      </c>
      <c r="B27" s="19">
        <v>8</v>
      </c>
      <c r="C27" s="29" t="s">
        <v>58</v>
      </c>
      <c r="D27" s="59"/>
      <c r="E27" s="29"/>
      <c r="F27" s="25"/>
      <c r="G27" s="26">
        <v>72000000</v>
      </c>
      <c r="H27" s="26">
        <v>3055000</v>
      </c>
      <c r="I27" s="38">
        <f>H27+Juni!I27</f>
        <v>55075680</v>
      </c>
      <c r="J27" s="104"/>
      <c r="K27" s="65">
        <f t="shared" si="5"/>
        <v>16924320</v>
      </c>
      <c r="L27" s="14">
        <f t="shared" si="1"/>
        <v>76.494</v>
      </c>
      <c r="M27" s="65" t="e">
        <f>#REF!-I27</f>
        <v>#REF!</v>
      </c>
      <c r="N27" s="15" t="e">
        <f>I27/#REF!*100</f>
        <v>#REF!</v>
      </c>
    </row>
    <row r="28" spans="1:14" ht="22.5" customHeight="1" x14ac:dyDescent="0.25">
      <c r="A28" s="32" t="s">
        <v>59</v>
      </c>
      <c r="B28" s="19">
        <v>9</v>
      </c>
      <c r="C28" s="24" t="s">
        <v>60</v>
      </c>
      <c r="D28" s="53"/>
      <c r="E28" s="24"/>
      <c r="F28" s="54"/>
      <c r="G28" s="65">
        <v>262800000</v>
      </c>
      <c r="H28" s="65">
        <v>10682500</v>
      </c>
      <c r="I28" s="38">
        <f>H28+Juni!I28</f>
        <v>75581400</v>
      </c>
      <c r="J28" s="104"/>
      <c r="K28" s="65">
        <f t="shared" si="5"/>
        <v>187218600</v>
      </c>
      <c r="L28" s="14">
        <f t="shared" si="1"/>
        <v>28.76004566210046</v>
      </c>
      <c r="M28" s="65" t="e">
        <f>#REF!-I28</f>
        <v>#REF!</v>
      </c>
      <c r="N28" s="15" t="e">
        <f>I28/#REF!*100</f>
        <v>#REF!</v>
      </c>
    </row>
    <row r="29" spans="1:14" ht="26.25" customHeight="1" x14ac:dyDescent="0.25">
      <c r="A29" s="32" t="s">
        <v>61</v>
      </c>
      <c r="B29" s="60">
        <v>10</v>
      </c>
      <c r="C29" s="29" t="s">
        <v>62</v>
      </c>
      <c r="D29" s="59"/>
      <c r="E29" s="29"/>
      <c r="F29" s="25"/>
      <c r="G29" s="26">
        <v>3600000</v>
      </c>
      <c r="H29" s="65"/>
      <c r="I29" s="38">
        <f>H29+MEI!I29</f>
        <v>0</v>
      </c>
      <c r="J29" s="104"/>
      <c r="K29" s="65">
        <f t="shared" si="5"/>
        <v>3600000</v>
      </c>
      <c r="L29" s="14">
        <f t="shared" si="1"/>
        <v>0</v>
      </c>
      <c r="M29" s="65" t="e">
        <f>#REF!-I29</f>
        <v>#REF!</v>
      </c>
      <c r="N29" s="15" t="e">
        <f>I29/#REF!*100</f>
        <v>#REF!</v>
      </c>
    </row>
    <row r="30" spans="1:14" ht="15.75" x14ac:dyDescent="0.25">
      <c r="A30" s="32" t="s">
        <v>63</v>
      </c>
      <c r="B30" s="60">
        <v>11</v>
      </c>
      <c r="C30" s="29" t="s">
        <v>64</v>
      </c>
      <c r="D30" s="59"/>
      <c r="E30" s="29"/>
      <c r="F30" s="25"/>
      <c r="G30" s="26">
        <v>4500000</v>
      </c>
      <c r="H30" s="65"/>
      <c r="I30" s="38"/>
      <c r="J30" s="104"/>
      <c r="K30" s="65">
        <f t="shared" si="5"/>
        <v>4500000</v>
      </c>
      <c r="L30" s="14">
        <f t="shared" si="1"/>
        <v>0</v>
      </c>
      <c r="M30" s="65" t="e">
        <f>#REF!-I30</f>
        <v>#REF!</v>
      </c>
      <c r="N30" s="15" t="e">
        <f>I30/#REF!*100</f>
        <v>#REF!</v>
      </c>
    </row>
    <row r="31" spans="1:14" ht="15.75" x14ac:dyDescent="0.25">
      <c r="A31" s="32" t="s">
        <v>65</v>
      </c>
      <c r="B31" s="57" t="s">
        <v>66</v>
      </c>
      <c r="C31" s="20"/>
      <c r="D31" s="136"/>
      <c r="E31" s="20"/>
      <c r="F31" s="21"/>
      <c r="G31" s="22">
        <v>4500000000</v>
      </c>
      <c r="H31" s="22">
        <v>491144801</v>
      </c>
      <c r="I31" s="113">
        <f>H31+Juni!I31</f>
        <v>4344186974</v>
      </c>
      <c r="J31" s="103">
        <f>'[2]OBAT BLUD'!$G$57</f>
        <v>1522005</v>
      </c>
      <c r="K31" s="22">
        <f t="shared" si="5"/>
        <v>155813026</v>
      </c>
      <c r="L31" s="14">
        <f t="shared" si="1"/>
        <v>96.537488311111105</v>
      </c>
      <c r="M31" s="22" t="e">
        <f>#REF!-I31</f>
        <v>#REF!</v>
      </c>
      <c r="N31" s="15" t="e">
        <f>I31/#REF!*100</f>
        <v>#REF!</v>
      </c>
    </row>
    <row r="32" spans="1:14" ht="15.75" x14ac:dyDescent="0.25">
      <c r="A32" s="32" t="s">
        <v>67</v>
      </c>
      <c r="B32" s="69" t="s">
        <v>68</v>
      </c>
      <c r="C32" s="70"/>
      <c r="D32" s="20"/>
      <c r="E32" s="71"/>
      <c r="F32" s="72"/>
      <c r="G32" s="22">
        <f t="shared" ref="G32:K32" si="6">SUM(G33:G35)</f>
        <v>4005000000</v>
      </c>
      <c r="H32" s="22">
        <f>H33+H34+H35</f>
        <v>349805502</v>
      </c>
      <c r="I32" s="22">
        <f>I33+I34+I35</f>
        <v>1927535095</v>
      </c>
      <c r="J32" s="103"/>
      <c r="K32" s="22">
        <f t="shared" si="6"/>
        <v>2077464905</v>
      </c>
      <c r="L32" s="14">
        <f t="shared" si="1"/>
        <v>48.128217103620472</v>
      </c>
      <c r="M32" s="22" t="e">
        <f>SUM(M33:M34)</f>
        <v>#REF!</v>
      </c>
      <c r="N32" s="15" t="e">
        <f>I32/#REF!*100</f>
        <v>#REF!</v>
      </c>
    </row>
    <row r="33" spans="1:14" ht="15.75" x14ac:dyDescent="0.25">
      <c r="A33" s="32"/>
      <c r="B33" s="135">
        <v>1</v>
      </c>
      <c r="C33" s="42" t="s">
        <v>69</v>
      </c>
      <c r="D33" s="24"/>
      <c r="E33" s="71"/>
      <c r="F33" s="72"/>
      <c r="G33" s="65">
        <v>3348000000</v>
      </c>
      <c r="H33" s="65">
        <v>303156858</v>
      </c>
      <c r="I33" s="38">
        <f>H33+Juni!I33</f>
        <v>1695506019</v>
      </c>
      <c r="J33" s="104"/>
      <c r="K33" s="65">
        <f>G33-I33</f>
        <v>1652493981</v>
      </c>
      <c r="L33" s="14">
        <f t="shared" si="1"/>
        <v>50.642354211469531</v>
      </c>
      <c r="M33" s="65" t="e">
        <f>#REF!-I33</f>
        <v>#REF!</v>
      </c>
      <c r="N33" s="15" t="e">
        <f>I33/#REF!*100</f>
        <v>#REF!</v>
      </c>
    </row>
    <row r="34" spans="1:14" ht="15.75" x14ac:dyDescent="0.25">
      <c r="A34" s="32"/>
      <c r="B34" s="135">
        <v>2</v>
      </c>
      <c r="C34" s="42" t="s">
        <v>70</v>
      </c>
      <c r="D34" s="24"/>
      <c r="E34" s="71"/>
      <c r="F34" s="72"/>
      <c r="G34" s="65">
        <v>387000000</v>
      </c>
      <c r="H34" s="65">
        <v>27522500</v>
      </c>
      <c r="I34" s="38">
        <f>H34+Juni!I34</f>
        <v>149270000</v>
      </c>
      <c r="J34" s="104"/>
      <c r="K34" s="65">
        <f>G34-I34</f>
        <v>237730000</v>
      </c>
      <c r="L34" s="14">
        <f t="shared" si="1"/>
        <v>38.571059431524546</v>
      </c>
      <c r="M34" s="65" t="e">
        <f>#REF!-I34</f>
        <v>#REF!</v>
      </c>
      <c r="N34" s="15" t="e">
        <f>I34/#REF!*100</f>
        <v>#REF!</v>
      </c>
    </row>
    <row r="35" spans="1:14" ht="15.75" x14ac:dyDescent="0.25">
      <c r="A35" s="32"/>
      <c r="B35" s="135">
        <v>3</v>
      </c>
      <c r="C35" s="42" t="s">
        <v>71</v>
      </c>
      <c r="D35" s="24"/>
      <c r="E35" s="71"/>
      <c r="F35" s="72"/>
      <c r="G35" s="65">
        <v>270000000</v>
      </c>
      <c r="H35" s="65">
        <v>19126144</v>
      </c>
      <c r="I35" s="38">
        <f>H35+Juni!I35</f>
        <v>82759076</v>
      </c>
      <c r="J35" s="104"/>
      <c r="K35" s="65">
        <f>G35-I35</f>
        <v>187240924</v>
      </c>
      <c r="L35" s="14"/>
      <c r="M35" s="65"/>
      <c r="N35" s="15"/>
    </row>
    <row r="36" spans="1:14" ht="15.75" x14ac:dyDescent="0.25">
      <c r="A36" s="32" t="s">
        <v>74</v>
      </c>
      <c r="B36" s="49" t="s">
        <v>75</v>
      </c>
      <c r="C36" s="33"/>
      <c r="D36" s="75"/>
      <c r="E36" s="33"/>
      <c r="F36" s="34"/>
      <c r="G36" s="31">
        <f t="shared" ref="G36:M36" si="7">G37+G38</f>
        <v>126000000</v>
      </c>
      <c r="H36" s="31">
        <f>H37+H38</f>
        <v>11692936</v>
      </c>
      <c r="I36" s="31">
        <f>I37+I38</f>
        <v>89608744</v>
      </c>
      <c r="J36" s="105"/>
      <c r="K36" s="31">
        <f t="shared" si="7"/>
        <v>36391256</v>
      </c>
      <c r="L36" s="14">
        <f t="shared" ref="L36:L58" si="8">I36/G36*100</f>
        <v>71.118050793650795</v>
      </c>
      <c r="M36" s="31" t="e">
        <f t="shared" si="7"/>
        <v>#REF!</v>
      </c>
      <c r="N36" s="15" t="e">
        <f>I36/#REF!*100</f>
        <v>#REF!</v>
      </c>
    </row>
    <row r="37" spans="1:14" ht="15.75" x14ac:dyDescent="0.25">
      <c r="A37" s="32" t="s">
        <v>76</v>
      </c>
      <c r="B37" s="23">
        <v>1</v>
      </c>
      <c r="C37" s="29" t="s">
        <v>77</v>
      </c>
      <c r="D37" s="73"/>
      <c r="E37" s="29"/>
      <c r="F37" s="25"/>
      <c r="G37" s="26">
        <v>54000000</v>
      </c>
      <c r="H37" s="26">
        <v>6160000</v>
      </c>
      <c r="I37" s="38">
        <f>H37+Juni!I37</f>
        <v>41860000</v>
      </c>
      <c r="J37" s="106"/>
      <c r="K37" s="26">
        <f>G37-I37</f>
        <v>12140000</v>
      </c>
      <c r="L37" s="14">
        <f t="shared" si="8"/>
        <v>77.518518518518519</v>
      </c>
      <c r="M37" s="26" t="e">
        <f>#REF!-I37</f>
        <v>#REF!</v>
      </c>
      <c r="N37" s="15" t="e">
        <f>I37/#REF!*100</f>
        <v>#REF!</v>
      </c>
    </row>
    <row r="38" spans="1:14" ht="15.75" x14ac:dyDescent="0.25">
      <c r="A38" s="32" t="s">
        <v>78</v>
      </c>
      <c r="B38" s="55">
        <v>2</v>
      </c>
      <c r="C38" s="24" t="s">
        <v>79</v>
      </c>
      <c r="D38" s="74"/>
      <c r="E38" s="24"/>
      <c r="F38" s="54"/>
      <c r="G38" s="26">
        <v>72000000</v>
      </c>
      <c r="H38" s="26">
        <v>5532936</v>
      </c>
      <c r="I38" s="38">
        <f>H38+Juni!I38</f>
        <v>47748744</v>
      </c>
      <c r="J38" s="106"/>
      <c r="K38" s="26">
        <f>G38-I38</f>
        <v>24251256</v>
      </c>
      <c r="L38" s="14">
        <f t="shared" si="8"/>
        <v>66.317700000000002</v>
      </c>
      <c r="M38" s="26" t="e">
        <f>#REF!-I38</f>
        <v>#REF!</v>
      </c>
      <c r="N38" s="15" t="e">
        <f>I38/#REF!*100</f>
        <v>#REF!</v>
      </c>
    </row>
    <row r="39" spans="1:14" ht="15.75" x14ac:dyDescent="0.25">
      <c r="A39" s="32" t="s">
        <v>80</v>
      </c>
      <c r="B39" s="57" t="s">
        <v>81</v>
      </c>
      <c r="C39" s="76"/>
      <c r="D39" s="76"/>
      <c r="E39" s="20"/>
      <c r="F39" s="21"/>
      <c r="G39" s="22">
        <f t="shared" ref="G39:M39" si="9">SUM(G40:G42)</f>
        <v>171000000</v>
      </c>
      <c r="H39" s="22">
        <f>H40+H41+H42</f>
        <v>28425054</v>
      </c>
      <c r="I39" s="22">
        <f>I40+I41+I42</f>
        <v>84764964</v>
      </c>
      <c r="J39" s="103"/>
      <c r="K39" s="22">
        <f t="shared" si="9"/>
        <v>86235036</v>
      </c>
      <c r="L39" s="14">
        <f t="shared" si="8"/>
        <v>49.570154385964912</v>
      </c>
      <c r="M39" s="22" t="e">
        <f t="shared" si="9"/>
        <v>#REF!</v>
      </c>
      <c r="N39" s="15" t="e">
        <f>I39/#REF!*100</f>
        <v>#REF!</v>
      </c>
    </row>
    <row r="40" spans="1:14" ht="15.75" x14ac:dyDescent="0.25">
      <c r="A40" s="32"/>
      <c r="B40" s="79" t="s">
        <v>82</v>
      </c>
      <c r="C40" s="76"/>
      <c r="D40" s="76"/>
      <c r="E40" s="20"/>
      <c r="F40" s="21"/>
      <c r="G40" s="65">
        <v>72000000</v>
      </c>
      <c r="H40" s="65">
        <v>5458000</v>
      </c>
      <c r="I40" s="38">
        <f>H40+Juni!I40</f>
        <v>61797910</v>
      </c>
      <c r="J40" s="104"/>
      <c r="K40" s="65">
        <f>G40-I40</f>
        <v>10202090</v>
      </c>
      <c r="L40" s="14">
        <f t="shared" si="8"/>
        <v>85.830430555555566</v>
      </c>
      <c r="M40" s="65" t="e">
        <f>#REF!-I40</f>
        <v>#REF!</v>
      </c>
      <c r="N40" s="15" t="e">
        <f>I40/#REF!*100</f>
        <v>#REF!</v>
      </c>
    </row>
    <row r="41" spans="1:14" ht="15.75" x14ac:dyDescent="0.25">
      <c r="A41" s="32"/>
      <c r="B41" s="79" t="s">
        <v>83</v>
      </c>
      <c r="C41" s="76"/>
      <c r="D41" s="76"/>
      <c r="E41" s="20"/>
      <c r="F41" s="21"/>
      <c r="G41" s="65">
        <v>90000000</v>
      </c>
      <c r="H41" s="65">
        <v>22967054</v>
      </c>
      <c r="I41" s="38">
        <f>H41+Juni!I41</f>
        <v>22967054</v>
      </c>
      <c r="J41" s="104"/>
      <c r="K41" s="65">
        <f>G41-I41</f>
        <v>67032946</v>
      </c>
      <c r="L41" s="14">
        <f t="shared" si="8"/>
        <v>25.518948888888886</v>
      </c>
      <c r="M41" s="65" t="e">
        <f>#REF!-I41</f>
        <v>#REF!</v>
      </c>
      <c r="N41" s="15" t="e">
        <f>I41/#REF!*100</f>
        <v>#REF!</v>
      </c>
    </row>
    <row r="42" spans="1:14" ht="15.75" x14ac:dyDescent="0.25">
      <c r="A42" s="32"/>
      <c r="B42" s="79" t="s">
        <v>84</v>
      </c>
      <c r="C42" s="76"/>
      <c r="D42" s="76"/>
      <c r="E42" s="20"/>
      <c r="F42" s="21"/>
      <c r="G42" s="65">
        <v>9000000</v>
      </c>
      <c r="H42" s="65"/>
      <c r="I42" s="38">
        <f>H42+MEI!I42</f>
        <v>0</v>
      </c>
      <c r="J42" s="104"/>
      <c r="K42" s="65">
        <f>G42-I42</f>
        <v>9000000</v>
      </c>
      <c r="L42" s="14">
        <f t="shared" si="8"/>
        <v>0</v>
      </c>
      <c r="M42" s="65" t="e">
        <f>#REF!-I42</f>
        <v>#REF!</v>
      </c>
      <c r="N42" s="15" t="e">
        <f>I42/#REF!*100</f>
        <v>#REF!</v>
      </c>
    </row>
    <row r="43" spans="1:14" ht="15.75" x14ac:dyDescent="0.25">
      <c r="A43" s="32" t="s">
        <v>85</v>
      </c>
      <c r="B43" s="49" t="s">
        <v>86</v>
      </c>
      <c r="C43" s="33"/>
      <c r="D43" s="17"/>
      <c r="E43" s="33"/>
      <c r="F43" s="28"/>
      <c r="G43" s="31">
        <f>SUM(G44:G45)</f>
        <v>76500000</v>
      </c>
      <c r="H43" s="31">
        <f>H44+H45+H46</f>
        <v>0</v>
      </c>
      <c r="I43" s="31">
        <f>I44+I45+I46</f>
        <v>14825000</v>
      </c>
      <c r="J43" s="105"/>
      <c r="K43" s="31">
        <f>SUM(K44:K45)</f>
        <v>63475000</v>
      </c>
      <c r="L43" s="14">
        <f t="shared" si="8"/>
        <v>19.379084967320264</v>
      </c>
      <c r="M43" s="31" t="e">
        <f>SUM(M44:M45)</f>
        <v>#REF!</v>
      </c>
      <c r="N43" s="15" t="e">
        <f>I43/#REF!*100</f>
        <v>#REF!</v>
      </c>
    </row>
    <row r="44" spans="1:14" ht="15.75" x14ac:dyDescent="0.25">
      <c r="A44" s="77"/>
      <c r="B44" s="23" t="s">
        <v>72</v>
      </c>
      <c r="C44" s="29" t="s">
        <v>87</v>
      </c>
      <c r="D44" s="59"/>
      <c r="E44" s="29"/>
      <c r="F44" s="18"/>
      <c r="G44" s="26">
        <v>22500000</v>
      </c>
      <c r="H44" s="26"/>
      <c r="I44" s="38">
        <f>H44+Juni!I44</f>
        <v>2525000</v>
      </c>
      <c r="J44" s="106"/>
      <c r="K44" s="26">
        <f>G44-I44</f>
        <v>19975000</v>
      </c>
      <c r="L44" s="14">
        <f t="shared" si="8"/>
        <v>11.222222222222221</v>
      </c>
      <c r="M44" s="26" t="e">
        <f>#REF!-I44</f>
        <v>#REF!</v>
      </c>
      <c r="N44" s="15" t="e">
        <f>I44/#REF!*100</f>
        <v>#REF!</v>
      </c>
    </row>
    <row r="45" spans="1:14" ht="15.75" x14ac:dyDescent="0.25">
      <c r="A45" s="77"/>
      <c r="B45" s="23" t="s">
        <v>73</v>
      </c>
      <c r="C45" s="29" t="s">
        <v>88</v>
      </c>
      <c r="D45" s="59"/>
      <c r="E45" s="29"/>
      <c r="F45" s="18"/>
      <c r="G45" s="26">
        <v>54000000</v>
      </c>
      <c r="H45" s="26"/>
      <c r="I45" s="38">
        <f>H45+Juni!I45</f>
        <v>10500000</v>
      </c>
      <c r="J45" s="106"/>
      <c r="K45" s="26">
        <f>G45-I45</f>
        <v>43500000</v>
      </c>
      <c r="L45" s="14">
        <f t="shared" si="8"/>
        <v>19.444444444444446</v>
      </c>
      <c r="M45" s="26" t="e">
        <f>#REF!-I45</f>
        <v>#REF!</v>
      </c>
      <c r="N45" s="15" t="e">
        <f>I45/#REF!*100</f>
        <v>#REF!</v>
      </c>
    </row>
    <row r="46" spans="1:14" ht="15.75" x14ac:dyDescent="0.25">
      <c r="A46" s="77"/>
      <c r="B46" s="23">
        <v>3</v>
      </c>
      <c r="C46" s="112" t="s">
        <v>110</v>
      </c>
      <c r="D46" s="59"/>
      <c r="E46" s="29"/>
      <c r="F46" s="18"/>
      <c r="G46" s="26">
        <v>5400000</v>
      </c>
      <c r="H46" s="26"/>
      <c r="I46" s="38">
        <f>H46+Juni!I46</f>
        <v>1800000</v>
      </c>
      <c r="J46" s="106"/>
      <c r="K46" s="26">
        <f>G46-I46</f>
        <v>3600000</v>
      </c>
      <c r="L46" s="14">
        <f t="shared" si="8"/>
        <v>33.333333333333329</v>
      </c>
      <c r="M46" s="26"/>
      <c r="N46" s="15"/>
    </row>
    <row r="47" spans="1:14" ht="15.75" x14ac:dyDescent="0.25">
      <c r="A47" s="32" t="s">
        <v>89</v>
      </c>
      <c r="B47" s="57" t="s">
        <v>90</v>
      </c>
      <c r="C47" s="61"/>
      <c r="D47" s="20"/>
      <c r="E47" s="20"/>
      <c r="F47" s="80"/>
      <c r="G47" s="22">
        <v>22500000</v>
      </c>
      <c r="H47" s="22">
        <v>2202000</v>
      </c>
      <c r="I47" s="113">
        <f>H47+Juni!I47</f>
        <v>9090000</v>
      </c>
      <c r="J47" s="106"/>
      <c r="K47" s="22">
        <f>G47-I47</f>
        <v>13410000</v>
      </c>
      <c r="L47" s="14">
        <f t="shared" si="8"/>
        <v>40.400000000000006</v>
      </c>
      <c r="M47" s="22" t="e">
        <f>#REF!-I47</f>
        <v>#REF!</v>
      </c>
      <c r="N47" s="15" t="e">
        <f>I47/#REF!*100</f>
        <v>#REF!</v>
      </c>
    </row>
    <row r="48" spans="1:14" ht="15.75" x14ac:dyDescent="0.25">
      <c r="A48" s="32" t="s">
        <v>91</v>
      </c>
      <c r="B48" s="57" t="s">
        <v>92</v>
      </c>
      <c r="C48" s="76"/>
      <c r="D48" s="136"/>
      <c r="E48" s="20"/>
      <c r="F48" s="80"/>
      <c r="G48" s="22">
        <f>SUM(G49:G49)</f>
        <v>13500000</v>
      </c>
      <c r="H48" s="22">
        <f>H49</f>
        <v>0</v>
      </c>
      <c r="I48" s="22">
        <f>I49</f>
        <v>4770000</v>
      </c>
      <c r="J48" s="103"/>
      <c r="K48" s="22">
        <f>SUM(K49:K49)</f>
        <v>8730000</v>
      </c>
      <c r="L48" s="14">
        <f t="shared" si="8"/>
        <v>35.333333333333336</v>
      </c>
      <c r="M48" s="22" t="e">
        <f>SUM(M49:M49)</f>
        <v>#REF!</v>
      </c>
      <c r="N48" s="15" t="e">
        <f>I48/#REF!*100</f>
        <v>#REF!</v>
      </c>
    </row>
    <row r="49" spans="1:14" ht="15.75" x14ac:dyDescent="0.25">
      <c r="A49" s="77"/>
      <c r="B49" s="23">
        <v>2</v>
      </c>
      <c r="C49" s="73" t="s">
        <v>93</v>
      </c>
      <c r="D49" s="17"/>
      <c r="E49" s="29"/>
      <c r="F49" s="28"/>
      <c r="G49" s="26">
        <v>13500000</v>
      </c>
      <c r="H49" s="26"/>
      <c r="I49" s="38">
        <f>H49+Juni!I49</f>
        <v>4770000</v>
      </c>
      <c r="J49" s="106"/>
      <c r="K49" s="26">
        <f>G49-I49</f>
        <v>8730000</v>
      </c>
      <c r="L49" s="14">
        <f t="shared" si="8"/>
        <v>35.333333333333336</v>
      </c>
      <c r="M49" s="26" t="e">
        <f>#REF!-I49</f>
        <v>#REF!</v>
      </c>
      <c r="N49" s="15" t="e">
        <f>I49/#REF!*100</f>
        <v>#REF!</v>
      </c>
    </row>
    <row r="50" spans="1:14" ht="15.75" x14ac:dyDescent="0.25">
      <c r="A50" s="32" t="s">
        <v>94</v>
      </c>
      <c r="B50" s="83" t="s">
        <v>95</v>
      </c>
      <c r="C50" s="33"/>
      <c r="D50" s="76"/>
      <c r="E50" s="33"/>
      <c r="F50" s="28"/>
      <c r="G50" s="31">
        <f t="shared" ref="G50:M50" si="10">SUM(G51:G55)</f>
        <v>225000000</v>
      </c>
      <c r="H50" s="31">
        <f>H51+H52+H53+H54+H55</f>
        <v>3081950</v>
      </c>
      <c r="I50" s="31">
        <f>I51+I52+I53+I54+I55</f>
        <v>181077330</v>
      </c>
      <c r="J50" s="105"/>
      <c r="K50" s="31">
        <f t="shared" si="10"/>
        <v>43922670</v>
      </c>
      <c r="L50" s="14">
        <f t="shared" si="8"/>
        <v>80.478813333333335</v>
      </c>
      <c r="M50" s="31" t="e">
        <f t="shared" si="10"/>
        <v>#REF!</v>
      </c>
      <c r="N50" s="15" t="e">
        <f>I50/#REF!*100</f>
        <v>#REF!</v>
      </c>
    </row>
    <row r="51" spans="1:14" ht="15.75" x14ac:dyDescent="0.25">
      <c r="A51" s="16"/>
      <c r="B51" s="84">
        <v>1</v>
      </c>
      <c r="C51" s="29" t="s">
        <v>96</v>
      </c>
      <c r="D51" s="74"/>
      <c r="E51" s="29"/>
      <c r="F51" s="18"/>
      <c r="G51" s="26">
        <v>135000000</v>
      </c>
      <c r="H51" s="26">
        <v>3081950</v>
      </c>
      <c r="I51" s="38">
        <f>H51+Juni!I51</f>
        <v>133627050</v>
      </c>
      <c r="J51" s="106"/>
      <c r="K51" s="26">
        <f>G51-I51</f>
        <v>1372950</v>
      </c>
      <c r="L51" s="14">
        <f t="shared" si="8"/>
        <v>98.983000000000004</v>
      </c>
      <c r="M51" s="26" t="e">
        <f>#REF!-I51</f>
        <v>#REF!</v>
      </c>
      <c r="N51" s="15" t="e">
        <f>I51/#REF!*100</f>
        <v>#REF!</v>
      </c>
    </row>
    <row r="52" spans="1:14" ht="15.75" x14ac:dyDescent="0.25">
      <c r="A52" s="16"/>
      <c r="B52" s="23">
        <v>2</v>
      </c>
      <c r="C52" s="85" t="s">
        <v>97</v>
      </c>
      <c r="D52" s="29"/>
      <c r="E52" s="85"/>
      <c r="F52" s="86"/>
      <c r="G52" s="38">
        <v>27000000</v>
      </c>
      <c r="H52" s="38"/>
      <c r="I52" s="38">
        <f>H52+Juni!I52</f>
        <v>0</v>
      </c>
      <c r="J52" s="106"/>
      <c r="K52" s="26">
        <f>G52-I52</f>
        <v>27000000</v>
      </c>
      <c r="L52" s="14">
        <f t="shared" si="8"/>
        <v>0</v>
      </c>
      <c r="M52" s="26" t="e">
        <f>#REF!-I52</f>
        <v>#REF!</v>
      </c>
      <c r="N52" s="15" t="e">
        <f>I52/#REF!*100</f>
        <v>#REF!</v>
      </c>
    </row>
    <row r="53" spans="1:14" ht="15.75" x14ac:dyDescent="0.25">
      <c r="A53" s="16"/>
      <c r="B53" s="87">
        <v>3</v>
      </c>
      <c r="C53" s="30" t="s">
        <v>98</v>
      </c>
      <c r="D53" s="29"/>
      <c r="E53" s="29"/>
      <c r="F53" s="25"/>
      <c r="G53" s="26">
        <v>4500000</v>
      </c>
      <c r="H53" s="26"/>
      <c r="I53" s="38">
        <f>H53+Juni!I53</f>
        <v>0</v>
      </c>
      <c r="J53" s="106"/>
      <c r="K53" s="26">
        <f>G53-I53</f>
        <v>4500000</v>
      </c>
      <c r="L53" s="14">
        <f t="shared" si="8"/>
        <v>0</v>
      </c>
      <c r="M53" s="26" t="e">
        <f>#REF!-I53</f>
        <v>#REF!</v>
      </c>
      <c r="N53" s="15" t="e">
        <f>I53/#REF!*100</f>
        <v>#REF!</v>
      </c>
    </row>
    <row r="54" spans="1:14" ht="15.75" x14ac:dyDescent="0.25">
      <c r="A54" s="77"/>
      <c r="B54" s="82">
        <v>4</v>
      </c>
      <c r="C54" s="53" t="s">
        <v>99</v>
      </c>
      <c r="D54" s="88"/>
      <c r="E54" s="24"/>
      <c r="F54" s="81"/>
      <c r="G54" s="65">
        <v>54000000</v>
      </c>
      <c r="H54" s="65"/>
      <c r="I54" s="38">
        <f>H54+Juni!I54</f>
        <v>47450280</v>
      </c>
      <c r="J54" s="106"/>
      <c r="K54" s="26">
        <f>G54-I54</f>
        <v>6549720</v>
      </c>
      <c r="L54" s="14">
        <f>I54/G54*100</f>
        <v>87.870888888888885</v>
      </c>
      <c r="M54" s="26" t="e">
        <f>#REF!-I54</f>
        <v>#REF!</v>
      </c>
      <c r="N54" s="15" t="e">
        <f>I54/#REF!*100</f>
        <v>#REF!</v>
      </c>
    </row>
    <row r="55" spans="1:14" ht="15.75" x14ac:dyDescent="0.25">
      <c r="A55" s="78"/>
      <c r="B55" s="82">
        <v>5</v>
      </c>
      <c r="C55" s="53" t="s">
        <v>100</v>
      </c>
      <c r="D55" s="88"/>
      <c r="E55" s="24"/>
      <c r="F55" s="81"/>
      <c r="G55" s="65">
        <v>4500000</v>
      </c>
      <c r="H55" s="65"/>
      <c r="I55" s="38">
        <f>H55+Juni!I55</f>
        <v>0</v>
      </c>
      <c r="J55" s="106"/>
      <c r="K55" s="26">
        <f>G55-I55</f>
        <v>4500000</v>
      </c>
      <c r="L55" s="14">
        <f t="shared" si="8"/>
        <v>0</v>
      </c>
      <c r="M55" s="26" t="e">
        <f>#REF!-I55</f>
        <v>#REF!</v>
      </c>
      <c r="N55" s="15" t="e">
        <f>I55/#REF!*100</f>
        <v>#REF!</v>
      </c>
    </row>
    <row r="56" spans="1:14" ht="15.75" x14ac:dyDescent="0.25">
      <c r="A56" s="16" t="s">
        <v>101</v>
      </c>
      <c r="B56" s="19" t="s">
        <v>102</v>
      </c>
      <c r="C56" s="76"/>
      <c r="D56" s="20"/>
      <c r="E56" s="20"/>
      <c r="F56" s="21"/>
      <c r="G56" s="22">
        <f>SUM(G57:G57)</f>
        <v>54000000</v>
      </c>
      <c r="H56" s="22">
        <f>H57</f>
        <v>4250000</v>
      </c>
      <c r="I56" s="22">
        <f>I57</f>
        <v>35655000</v>
      </c>
      <c r="J56" s="103"/>
      <c r="K56" s="22">
        <f>SUM(K57:K57)</f>
        <v>18345000</v>
      </c>
      <c r="L56" s="14">
        <f>I56/G56*100</f>
        <v>66.027777777777771</v>
      </c>
      <c r="M56" s="22" t="e">
        <f>SUM(M57:M57)</f>
        <v>#REF!</v>
      </c>
      <c r="N56" s="15" t="e">
        <f>I56/#REF!*100</f>
        <v>#REF!</v>
      </c>
    </row>
    <row r="57" spans="1:14" ht="15.75" x14ac:dyDescent="0.25">
      <c r="A57" s="78"/>
      <c r="B57" s="19">
        <v>1</v>
      </c>
      <c r="C57" s="89" t="s">
        <v>103</v>
      </c>
      <c r="D57" s="24"/>
      <c r="E57" s="24"/>
      <c r="F57" s="21"/>
      <c r="G57" s="65">
        <v>54000000</v>
      </c>
      <c r="H57" s="65">
        <v>4250000</v>
      </c>
      <c r="I57" s="38">
        <f>H57+Juni!I57</f>
        <v>35655000</v>
      </c>
      <c r="J57" s="104"/>
      <c r="K57" s="65">
        <f>G57-I57</f>
        <v>18345000</v>
      </c>
      <c r="L57" s="14">
        <f t="shared" si="8"/>
        <v>66.027777777777771</v>
      </c>
      <c r="M57" s="65" t="e">
        <f>#REF!-I57</f>
        <v>#REF!</v>
      </c>
      <c r="N57" s="15" t="e">
        <f>I57/#REF!*100</f>
        <v>#REF!</v>
      </c>
    </row>
    <row r="58" spans="1:14" ht="12.75" customHeight="1" x14ac:dyDescent="0.25">
      <c r="A58" s="16" t="s">
        <v>104</v>
      </c>
      <c r="B58" s="60" t="s">
        <v>105</v>
      </c>
      <c r="C58" s="74"/>
      <c r="D58" s="88"/>
      <c r="E58" s="24"/>
      <c r="F58" s="81"/>
      <c r="G58" s="22">
        <v>4500000</v>
      </c>
      <c r="H58" s="22"/>
      <c r="I58" s="38"/>
      <c r="J58" s="103"/>
      <c r="K58" s="22">
        <f>G58-I58</f>
        <v>4500000</v>
      </c>
      <c r="L58" s="14">
        <f t="shared" si="8"/>
        <v>0</v>
      </c>
      <c r="M58" s="22" t="e">
        <f>#REF!-I58</f>
        <v>#REF!</v>
      </c>
      <c r="N58" s="15" t="e">
        <f>I58/#REF!*100</f>
        <v>#REF!</v>
      </c>
    </row>
    <row r="59" spans="1:14" ht="12.75" customHeight="1" x14ac:dyDescent="0.2">
      <c r="A59" s="138"/>
      <c r="B59" s="140" t="s">
        <v>106</v>
      </c>
      <c r="C59" s="141"/>
      <c r="D59" s="141"/>
      <c r="E59" s="141"/>
      <c r="F59" s="142"/>
      <c r="G59" s="146">
        <f>G8+G11+G13+G16+G17+G19+G31+G32+G36+G39++G43+G50+G56+G58</f>
        <v>11802900000</v>
      </c>
      <c r="H59" s="146">
        <f>H8+H11+H13+H16+H17+H19+H31+H32+H36+H39++H43+H50+H56+H58</f>
        <v>1100895549</v>
      </c>
      <c r="I59" s="146">
        <f>I8+I11+I13+I16+I17+I19+I31+I32+I36+I39++I43+I50+I56+I58</f>
        <v>8292168896</v>
      </c>
      <c r="J59" s="146">
        <f>J8+J11+J13+J16+J17+J19+J31+J32+J36+J39++J43+J50+J56+J58</f>
        <v>1796005</v>
      </c>
      <c r="K59" s="146">
        <f>K8+K11+K13+K16+K17+K19+K31+K32+K36+K39++K43+K50+K56+K58</f>
        <v>3512531104</v>
      </c>
      <c r="L59" s="157">
        <f>I59/G59*100</f>
        <v>70.255351616975489</v>
      </c>
      <c r="M59" s="146" t="e">
        <f>+#REF!+#REF!+#REF!</f>
        <v>#REF!</v>
      </c>
      <c r="N59" s="157" t="e">
        <f>I59/#REF!*100</f>
        <v>#REF!</v>
      </c>
    </row>
    <row r="60" spans="1:14" ht="12.75" customHeight="1" x14ac:dyDescent="0.2">
      <c r="A60" s="139"/>
      <c r="B60" s="143"/>
      <c r="C60" s="144"/>
      <c r="D60" s="144"/>
      <c r="E60" s="144"/>
      <c r="F60" s="145"/>
      <c r="G60" s="147"/>
      <c r="H60" s="147"/>
      <c r="I60" s="147"/>
      <c r="J60" s="147"/>
      <c r="K60" s="147"/>
      <c r="L60" s="158"/>
      <c r="M60" s="147"/>
      <c r="N60" s="158"/>
    </row>
    <row r="63" spans="1:14" ht="15" x14ac:dyDescent="0.2">
      <c r="C63" s="121" t="s">
        <v>113</v>
      </c>
      <c r="D63" s="121"/>
      <c r="E63" s="114"/>
      <c r="F63" s="162"/>
      <c r="G63" s="162"/>
      <c r="H63" s="114"/>
      <c r="M63" s="90"/>
    </row>
    <row r="64" spans="1:14" ht="14.25" x14ac:dyDescent="0.2">
      <c r="C64" s="163"/>
      <c r="D64" s="163"/>
      <c r="E64" s="163"/>
      <c r="F64" s="163"/>
      <c r="G64" s="163"/>
      <c r="H64" s="163"/>
    </row>
    <row r="65" spans="3:8" ht="15" x14ac:dyDescent="0.2">
      <c r="C65" s="115"/>
      <c r="D65" s="116"/>
      <c r="E65" s="116"/>
      <c r="F65" s="115"/>
      <c r="G65" s="116"/>
      <c r="H65" s="116"/>
    </row>
    <row r="66" spans="3:8" x14ac:dyDescent="0.2">
      <c r="C66" s="117"/>
      <c r="D66" s="118"/>
      <c r="E66" s="118"/>
      <c r="F66" s="117"/>
      <c r="G66" s="118"/>
      <c r="H66" s="118"/>
    </row>
    <row r="67" spans="3:8" x14ac:dyDescent="0.2">
      <c r="C67" s="117" t="s">
        <v>114</v>
      </c>
      <c r="D67" s="118"/>
      <c r="E67" s="118"/>
      <c r="F67" s="117"/>
      <c r="G67" s="118"/>
      <c r="H67" s="118"/>
    </row>
    <row r="68" spans="3:8" x14ac:dyDescent="0.2">
      <c r="C68" s="119" t="s">
        <v>116</v>
      </c>
      <c r="D68" s="120"/>
      <c r="E68" s="120"/>
      <c r="F68" s="119"/>
      <c r="G68" s="120"/>
      <c r="H68" s="120"/>
    </row>
  </sheetData>
  <mergeCells count="19">
    <mergeCell ref="B19:D19"/>
    <mergeCell ref="A1:K1"/>
    <mergeCell ref="A2:K2"/>
    <mergeCell ref="A3:K3"/>
    <mergeCell ref="A5:A7"/>
    <mergeCell ref="B6:F6"/>
    <mergeCell ref="C64:E64"/>
    <mergeCell ref="F64:H64"/>
    <mergeCell ref="A59:A60"/>
    <mergeCell ref="B59:F60"/>
    <mergeCell ref="G59:G60"/>
    <mergeCell ref="H59:H60"/>
    <mergeCell ref="K59:K60"/>
    <mergeCell ref="L59:L60"/>
    <mergeCell ref="M59:M60"/>
    <mergeCell ref="N59:N60"/>
    <mergeCell ref="F63:G63"/>
    <mergeCell ref="I59:I60"/>
    <mergeCell ref="J59:J60"/>
  </mergeCells>
  <pageMargins left="0.62" right="0.15748031496062992" top="0.15748031496062992" bottom="1.1599999999999999" header="0.15748031496062992" footer="0.31496062992125984"/>
  <pageSetup paperSize="14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MARET</vt:lpstr>
      <vt:lpstr>TW I penunjang medis</vt:lpstr>
      <vt:lpstr>TW I penunjang non medis</vt:lpstr>
      <vt:lpstr>APRIL</vt:lpstr>
      <vt:lpstr>MEI</vt:lpstr>
      <vt:lpstr>Juni</vt:lpstr>
      <vt:lpstr>Juli</vt:lpstr>
      <vt:lpstr>Agustus</vt:lpstr>
      <vt:lpstr>TW II KABID PENUNJANG</vt:lpstr>
      <vt:lpstr>TW II MEDIS</vt:lpstr>
      <vt:lpstr>TW II NON MEDIS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2025-07-01T08:40:32Z</cp:lastPrinted>
  <dcterms:created xsi:type="dcterms:W3CDTF">2025-02-05T00:28:58Z</dcterms:created>
  <dcterms:modified xsi:type="dcterms:W3CDTF">2025-09-04T01:44:36Z</dcterms:modified>
</cp:coreProperties>
</file>